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38" i="1" l="1"/>
  <c r="C34" i="1"/>
  <c r="C35" i="1" s="1"/>
  <c r="C33" i="1"/>
  <c r="C27" i="1"/>
  <c r="C26" i="1"/>
  <c r="C25" i="1"/>
  <c r="D23" i="1"/>
  <c r="E23" i="1" s="1"/>
  <c r="F23" i="1" s="1"/>
  <c r="D22" i="1"/>
  <c r="E22" i="1" s="1"/>
  <c r="F22" i="1" s="1"/>
  <c r="D20" i="1"/>
  <c r="E20" i="1" s="1"/>
  <c r="F20" i="1" s="1"/>
  <c r="G20" i="1" s="1"/>
  <c r="D19" i="1"/>
  <c r="E19" i="1" s="1"/>
  <c r="F19" i="1" s="1"/>
  <c r="G19" i="1" s="1"/>
  <c r="D18" i="1"/>
  <c r="E18" i="1" s="1"/>
  <c r="F18" i="1" s="1"/>
  <c r="G18" i="1" s="1"/>
  <c r="D17" i="1"/>
  <c r="E17" i="1" s="1"/>
  <c r="F17" i="1" s="1"/>
  <c r="G17" i="1" s="1"/>
  <c r="G25" i="1" s="1"/>
  <c r="D16" i="1"/>
  <c r="E16" i="1" s="1"/>
  <c r="F16" i="1" s="1"/>
  <c r="G16" i="1" s="1"/>
  <c r="D15" i="1"/>
  <c r="E15" i="1" s="1"/>
  <c r="F15" i="1" s="1"/>
  <c r="G15" i="1" s="1"/>
  <c r="D13" i="1"/>
  <c r="E13" i="1" s="1"/>
  <c r="F13" i="1" s="1"/>
  <c r="G13" i="1" s="1"/>
  <c r="E12" i="1"/>
  <c r="F12" i="1" s="1"/>
  <c r="G12" i="1" s="1"/>
  <c r="D11" i="1"/>
  <c r="E11" i="1" s="1"/>
  <c r="F11" i="1" s="1"/>
  <c r="G11" i="1" s="1"/>
  <c r="D10" i="1"/>
  <c r="E10" i="1" s="1"/>
  <c r="F10" i="1" s="1"/>
  <c r="G10" i="1" s="1"/>
  <c r="D9" i="1"/>
  <c r="E9" i="1" s="1"/>
  <c r="F9" i="1" s="1"/>
  <c r="G9" i="1" s="1"/>
  <c r="D8" i="1"/>
  <c r="E8" i="1" s="1"/>
  <c r="F8" i="1" s="1"/>
  <c r="G8" i="1" s="1"/>
  <c r="F25" i="1" l="1"/>
  <c r="E38" i="1"/>
  <c r="G38" i="1"/>
  <c r="G54" i="1" s="1"/>
  <c r="E25" i="1"/>
  <c r="D38" i="1"/>
  <c r="F38" i="1"/>
  <c r="D25" i="1"/>
  <c r="D33" i="1"/>
  <c r="G34" i="1"/>
  <c r="G42" i="1"/>
  <c r="G43" i="1"/>
  <c r="D26" i="1"/>
  <c r="E34" i="1"/>
  <c r="E26" i="1"/>
  <c r="F34" i="1"/>
  <c r="G45" i="1"/>
  <c r="G26" i="1"/>
  <c r="D34" i="1"/>
  <c r="D35" i="1" s="1"/>
  <c r="D36" i="1" s="1"/>
  <c r="D37" i="1" s="1"/>
  <c r="C30" i="1"/>
  <c r="C31" i="1" s="1"/>
  <c r="F26" i="1"/>
  <c r="C36" i="1"/>
  <c r="C37" i="1" s="1"/>
  <c r="C32" i="1" s="1"/>
  <c r="C29" i="1"/>
  <c r="G50" i="1" l="1"/>
  <c r="D32" i="1"/>
  <c r="E33" i="1"/>
  <c r="E35" i="1"/>
  <c r="E36" i="1" s="1"/>
  <c r="E37" i="1" s="1"/>
  <c r="E32" i="1" s="1"/>
  <c r="D28" i="1"/>
  <c r="D29" i="1" s="1"/>
  <c r="D27" i="1"/>
  <c r="D30" i="1" s="1"/>
  <c r="C24" i="1"/>
  <c r="E28" i="1" l="1"/>
  <c r="E29" i="1" s="1"/>
  <c r="D31" i="1"/>
  <c r="E27" i="1" s="1"/>
  <c r="E30" i="1" s="1"/>
  <c r="F33" i="1"/>
  <c r="F35" i="1" s="1"/>
  <c r="G33" i="1" s="1"/>
  <c r="G35" i="1" s="1"/>
  <c r="G36" i="1" s="1"/>
  <c r="G37" i="1" s="1"/>
  <c r="G32" i="1" s="1"/>
  <c r="E31" i="1" l="1"/>
  <c r="E24" i="1" s="1"/>
  <c r="D24" i="1"/>
  <c r="F36" i="1"/>
  <c r="F37" i="1" s="1"/>
  <c r="F32" i="1" s="1"/>
  <c r="F28" i="1"/>
  <c r="F29" i="1" s="1"/>
  <c r="F27" i="1" l="1"/>
  <c r="F30" i="1" s="1"/>
  <c r="G28" i="1" s="1"/>
  <c r="G29" i="1" s="1"/>
  <c r="F31" i="1" l="1"/>
  <c r="G27" i="1" l="1"/>
  <c r="F24" i="1"/>
  <c r="G44" i="1" s="1"/>
  <c r="G47" i="1" s="1"/>
  <c r="G40" i="1" s="1"/>
  <c r="G30" i="1" l="1"/>
  <c r="G31" i="1" s="1"/>
  <c r="G24" i="1" s="1"/>
  <c r="G46" i="1"/>
  <c r="G49" i="1" s="1"/>
  <c r="G51" i="1" s="1"/>
  <c r="G52" i="1" s="1"/>
  <c r="G53" i="1" s="1"/>
  <c r="G39" i="1" s="1"/>
</calcChain>
</file>

<file path=xl/sharedStrings.xml><?xml version="1.0" encoding="utf-8"?>
<sst xmlns="http://schemas.openxmlformats.org/spreadsheetml/2006/main" count="108" uniqueCount="108">
  <si>
    <t>Társasági- és Kisvállalati adózást összehasonlító kalkulátor</t>
  </si>
  <si>
    <t xml:space="preserve">Töltse ki a kék mezőket! </t>
  </si>
  <si>
    <t>! Elegendő a tárgyév celláit kitölteni, ez esetben a következő évekre vonatkozó kitölthető cellák értéke a tárgyévi érték marad. !</t>
  </si>
  <si>
    <r>
      <rPr>
        <b/>
        <sz val="11"/>
        <rFont val="Calibri"/>
        <family val="2"/>
        <charset val="238"/>
      </rPr>
      <t>Az adatok tájékoztató jellegűek.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A kalkulátor egyszerűsítő feltételezésekkel él</t>
    </r>
    <r>
      <rPr>
        <sz val="11"/>
        <rFont val="Calibri"/>
        <family val="2"/>
        <charset val="238"/>
      </rPr>
      <t>, a tényleges adókötelezettség ezért a számítottól eltérő lehet. Ezek az eltérések főként a vállalkozás alapvető működéséhez nem kapcsolódó, különös eredménytételek (nem a vállalkozás érdekében felmerült ráfordítás, bírság, pótlék, elengedett követelés elszámolása), illetve a házipénztár összegének túlzott növekedése</t>
    </r>
    <r>
      <rPr>
        <vertAlign val="super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a szokásos piaci ártól eltérő ár alkalmazása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és a külföldön adóztatható jövedelem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esetén merülnek fel. </t>
    </r>
  </si>
  <si>
    <t>Számviteli és adózási adatok</t>
  </si>
  <si>
    <t>1. év (áttérés éve)</t>
  </si>
  <si>
    <t>2. év</t>
  </si>
  <si>
    <t>3. év</t>
  </si>
  <si>
    <t>4. év</t>
  </si>
  <si>
    <t>5. év</t>
  </si>
  <si>
    <t>1.</t>
  </si>
  <si>
    <t>Várható adózás előtti eredmény (társasági adózás mellett)</t>
  </si>
  <si>
    <t>2.</t>
  </si>
  <si>
    <t>Tőkebevonás (különösen a jegyzett tőke emelés)</t>
  </si>
  <si>
    <t>3.</t>
  </si>
  <si>
    <t>Tőkekivonás (különösen a jegyzett tőke leszállítás)</t>
  </si>
  <si>
    <t>4.</t>
  </si>
  <si>
    <t>Kapott (járó) osztalék címén elszámolt bevétel</t>
  </si>
  <si>
    <t>5.</t>
  </si>
  <si>
    <r>
      <t>Jóváhagyott fizetendő osztalék (a kiva alanyiságot megelőző időszak eredménye, eredménytartaléka terhére jóváhagyott osztalék nélkül)</t>
    </r>
    <r>
      <rPr>
        <vertAlign val="superscript"/>
        <sz val="11"/>
        <rFont val="Calibri"/>
        <family val="2"/>
        <charset val="238"/>
      </rPr>
      <t>4</t>
    </r>
  </si>
  <si>
    <t>6.</t>
  </si>
  <si>
    <t>Társasági adóalapot módosító tételek, kivéve veszteségelhatárolás és kapott osztalék</t>
  </si>
  <si>
    <t>7.</t>
  </si>
  <si>
    <t>A társasági adózás időszaka alatt keletkezett, még fel nem használt elhatárolt veszteség</t>
  </si>
  <si>
    <t>8.</t>
  </si>
  <si>
    <t>Igénybevehető társasági adókedvezmények</t>
  </si>
  <si>
    <t>9.</t>
  </si>
  <si>
    <r>
      <t>Személyi jellegű ráfordítások szoc. ho és szakképzési hozzájárulás nélkül</t>
    </r>
    <r>
      <rPr>
        <vertAlign val="superscript"/>
        <sz val="11"/>
        <rFont val="Calibri"/>
        <family val="2"/>
        <charset val="238"/>
      </rPr>
      <t>5</t>
    </r>
  </si>
  <si>
    <t>10.</t>
  </si>
  <si>
    <r>
      <t>GYES-ről és tartós munkanélküliség után visszatérő, ill. pályakezdő kedvezményezett munkavállalók száma (a foglalkoztatás első két évében)</t>
    </r>
    <r>
      <rPr>
        <vertAlign val="superscript"/>
        <sz val="11"/>
        <rFont val="Calibri"/>
        <family val="2"/>
        <charset val="238"/>
      </rPr>
      <t>6</t>
    </r>
  </si>
  <si>
    <t>11.</t>
  </si>
  <si>
    <r>
      <t>25 év alatti, 55 feletti, szakképzettséget nem igénylő munkakörben foglalkoztatott, ill. a foglalkoztatás 3. évében járó GYES-ről és tartós munkanélküliség után visszatérő kedvezményeztett munkavállalók száma</t>
    </r>
    <r>
      <rPr>
        <vertAlign val="superscript"/>
        <sz val="11"/>
        <rFont val="Calibri"/>
        <family val="2"/>
        <charset val="238"/>
      </rPr>
      <t>6</t>
    </r>
  </si>
  <si>
    <t>12.</t>
  </si>
  <si>
    <r>
      <t>A szociális hozzájárulási adóból és szakképzési hozzájárulásból érvényesíthető egyéb kedvezmények</t>
    </r>
    <r>
      <rPr>
        <vertAlign val="superscript"/>
        <sz val="11"/>
        <rFont val="Calibri"/>
        <family val="2"/>
        <charset val="238"/>
      </rPr>
      <t>7</t>
    </r>
  </si>
  <si>
    <t>13.</t>
  </si>
  <si>
    <r>
      <t>Tárgyévi "új" beruházások</t>
    </r>
    <r>
      <rPr>
        <vertAlign val="superscript"/>
        <sz val="11"/>
        <rFont val="Calibri"/>
        <family val="2"/>
        <charset val="238"/>
      </rPr>
      <t xml:space="preserve">8 </t>
    </r>
    <r>
      <rPr>
        <sz val="11"/>
        <rFont val="Calibri"/>
        <family val="2"/>
        <charset val="238"/>
      </rPr>
      <t xml:space="preserve"> értéke</t>
    </r>
  </si>
  <si>
    <t>Ha szeretné látni, hogyan alakul az adókötelezettsége, ha az 5. évben visszatérne a társasági adózásra, akkor adja meg az alábbi adatokat is:</t>
  </si>
  <si>
    <t>14.</t>
  </si>
  <si>
    <t>Tárgyévi összes beruházás értéke (nem lehet kevesebb, mint a 13. sor értéke!)</t>
  </si>
  <si>
    <t>15.</t>
  </si>
  <si>
    <t>A teljes tárgyévi beruházásra vonatkozó értékcsökkenési leírás (átlag-)kulcsa (%/év)</t>
  </si>
  <si>
    <r>
      <t>KISVÁLLALATI ADÓ</t>
    </r>
    <r>
      <rPr>
        <sz val="16"/>
        <color theme="3"/>
        <rFont val="Calibri"/>
        <family val="2"/>
        <charset val="238"/>
      </rPr>
      <t xml:space="preserve"> </t>
    </r>
    <r>
      <rPr>
        <sz val="11"/>
        <color theme="3"/>
        <rFont val="Calibri"/>
        <family val="2"/>
        <charset val="238"/>
      </rPr>
      <t>(22.*16%)</t>
    </r>
  </si>
  <si>
    <t>16.</t>
  </si>
  <si>
    <t xml:space="preserve">Személyi jellegű kifizetések (figyelembe véve a kedvezményezett foglalkoztatott után érvényesíthető kedvezményt) (9.-10.*1 200 000-11.*600 000) </t>
  </si>
  <si>
    <t>17.</t>
  </si>
  <si>
    <t>A személyi jellegű kifizetéseken felüli adóalapmódosító tételek egyenlege (3-2.+5.-4.)</t>
  </si>
  <si>
    <t>18.</t>
  </si>
  <si>
    <t>A megelőző adóévekben keletkezett, még fel nem használt elhatárolt veszteség (az első évben 7., ezután 22.-21., ha ez pozitív)</t>
  </si>
  <si>
    <t>19.</t>
  </si>
  <si>
    <t>A megelőző évek új beruházásaihoz kapcsolódó, korábban még fel nem használt elhatárolt veszteség (ha az előző évben 20. és 21. is negatív, akkor közülük a kisebb abszolútértékű összeg ellentettje)</t>
  </si>
  <si>
    <t>20.</t>
  </si>
  <si>
    <t>Elhatárolt veszteség és adóalap-módosítók negatív egyenlegének érvényesíthetőségi határa (személyi jell. kifizetések, csökkentve az új beruházások tárgyévi és korábban fel nem használt értékével; 16.-13.-19.)</t>
  </si>
  <si>
    <t>21.</t>
  </si>
  <si>
    <t>Személyi jellegű kifizetések és tárgyévi adóalap-módosítók egyenlege, csökkentve az elhatárolt veszteséggel (16.+(±17.)-18.)</t>
  </si>
  <si>
    <t>22.</t>
  </si>
  <si>
    <t>A KIVA alapja (20. és 21. közül a magasabb érték, amennyiben ez pozitív, egyébként 0)</t>
  </si>
  <si>
    <r>
      <t xml:space="preserve">HAGYOMÁNYOS ADÓTERHEK ÖSSZESEN </t>
    </r>
    <r>
      <rPr>
        <sz val="11"/>
        <color theme="3"/>
        <rFont val="Calibri"/>
        <family val="2"/>
        <charset val="238"/>
      </rPr>
      <t>(27.+28.)</t>
    </r>
  </si>
  <si>
    <t>23.</t>
  </si>
  <si>
    <t>A társasági adóban korábban még fel nem használt elhatárolt veszteség (a tárgyévben 7., azután a megelőző évben felhasznált értékkel csökkentett összeg)</t>
  </si>
  <si>
    <t>24.</t>
  </si>
  <si>
    <t>Társasági adó alapja az elhatárolt veszteségre tekintet nélkül (1.-4.+6.)</t>
  </si>
  <si>
    <t>25.</t>
  </si>
  <si>
    <t>Számított társasági adóalap (24., csökkentve 23.-mal, ha 24.&gt;0, de minimum 24./2)</t>
  </si>
  <si>
    <t>26.</t>
  </si>
  <si>
    <r>
      <t>Számított társasági adó (25.*10%</t>
    </r>
    <r>
      <rPr>
        <vertAlign val="superscript"/>
        <sz val="11"/>
        <rFont val="Calibri"/>
        <family val="2"/>
        <charset val="238"/>
      </rPr>
      <t>9</t>
    </r>
    <r>
      <rPr>
        <sz val="11"/>
        <rFont val="Calibri"/>
        <family val="2"/>
        <charset val="238"/>
      </rPr>
      <t>, ha ez pozitív)</t>
    </r>
  </si>
  <si>
    <t>27.</t>
  </si>
  <si>
    <r>
      <t>TÁRSASÁGI ADÓ (26.-8., de minimum a számított adó 6%-a</t>
    </r>
    <r>
      <rPr>
        <vertAlign val="superscript"/>
        <sz val="11"/>
        <rFont val="Calibri"/>
        <family val="2"/>
        <charset val="238"/>
      </rPr>
      <t>10</t>
    </r>
    <r>
      <rPr>
        <sz val="11"/>
        <rFont val="Calibri"/>
        <family val="2"/>
        <charset val="238"/>
      </rPr>
      <t>)</t>
    </r>
  </si>
  <si>
    <t>28.</t>
  </si>
  <si>
    <t>SZOC.HO. És SZAKKÉPZÉSI HOZZÁJÁRULÁS (9.*0,285-10.*342 000-11.*174 000-12.)</t>
  </si>
  <si>
    <r>
      <t xml:space="preserve">HAGYOMÁNYOS ADÓTERHEK AZ 5. ÉVBEN, HA VISSZATÉR A TÁRSASÁGI ADÓZÁSRA </t>
    </r>
    <r>
      <rPr>
        <sz val="11"/>
        <color theme="3"/>
        <rFont val="Calibri"/>
        <family val="2"/>
        <charset val="238"/>
      </rPr>
      <t>(39.+40.)</t>
    </r>
  </si>
  <si>
    <r>
      <t>A VISSZATÉRÉST KÖVETŐ 4. ADÓÉV VÉGÉIG FIZETENDŐ TÁRSASÁGI ADÓ, HA A KISVÁLLALATI ADÓ ALATT KELETKEZETT, LE NEM ADÓZOTT JÖVEDELEMBŐL KÉPZETT LEKÖTÖTT TARTALÉKOT NEM FORDÍTJA BERUHÁZÁSRA</t>
    </r>
    <r>
      <rPr>
        <b/>
        <vertAlign val="superscript"/>
        <sz val="12"/>
        <color theme="3"/>
        <rFont val="Calibri"/>
        <family val="2"/>
        <charset val="238"/>
      </rPr>
      <t>11</t>
    </r>
    <r>
      <rPr>
        <b/>
        <sz val="12"/>
        <color theme="3"/>
        <rFont val="Calibri"/>
        <family val="2"/>
        <charset val="238"/>
      </rPr>
      <t xml:space="preserve">  </t>
    </r>
    <r>
      <rPr>
        <sz val="11"/>
        <color theme="3"/>
        <rFont val="Calibri"/>
        <family val="2"/>
        <charset val="238"/>
      </rPr>
      <t>(a 34.sor 500 millió forintot meg nem haladó részéig 10%, felette 19%)</t>
    </r>
  </si>
  <si>
    <t>Az áttéréshez kapcsolódó egyes tételek</t>
  </si>
  <si>
    <t>29.</t>
  </si>
  <si>
    <t>A kisvállalati adóalanyiság időszaka alatt megszerzett, előállított immateriális jószág, tárgyi eszköz könyv szerinti értéke a kisvállalati adóalanyiság végén</t>
  </si>
  <si>
    <t>30.</t>
  </si>
  <si>
    <t>A kisvállalati adóalanyiság időszaka alatt megszerzett, előállított immateriális jószág, tárgyi eszköz értékcsökkenési leírása az 5. évben</t>
  </si>
  <si>
    <t>31.</t>
  </si>
  <si>
    <t>A kisvállalati adóalanyiság időszaka alatt keletkezett eredménytartalék ({1.+28.-5.-KISVÁLLALATI ADÓ} 1-4. évi összege)</t>
  </si>
  <si>
    <t>32.</t>
  </si>
  <si>
    <t>A kisvállalati adóalanyiság időszaka alatt megszerzett osztalék (a 4. sor értékeinek 1-4. évi összege)</t>
  </si>
  <si>
    <t>33.</t>
  </si>
  <si>
    <t>A kisvállalati adóalanyiság időszaka alatt keletkezett elhatárolt veszteségnek az adóalanyiság időszakában az adóalap csökkentéseként fel nem használt része (18.)</t>
  </si>
  <si>
    <t>34.</t>
  </si>
  <si>
    <r>
      <t>A kisvállalati adóról való áttérés miatt képzett lekötött tartalék</t>
    </r>
    <r>
      <rPr>
        <vertAlign val="superscript"/>
        <sz val="11"/>
        <color theme="1"/>
        <rFont val="Calibri"/>
        <family val="2"/>
        <charset val="238"/>
        <scheme val="minor"/>
      </rPr>
      <t>11</t>
    </r>
    <r>
      <rPr>
        <sz val="11"/>
        <color theme="1"/>
        <rFont val="Calibri"/>
        <family val="2"/>
        <charset val="238"/>
        <scheme val="minor"/>
      </rPr>
      <t xml:space="preserve"> (31.-29.-32., amennyiben az így kapott összeg pozitív)</t>
    </r>
  </si>
  <si>
    <t>A hagyományos adóterhek levezetése az 5. évben</t>
  </si>
  <si>
    <t>35.</t>
  </si>
  <si>
    <t>Az adóévben és az azt követő években felhasználható elhatárolt veszteség (33., növelve (31.-29.-32.) abszolút értékével, ha (31.-29.-32.)&lt;0)</t>
  </si>
  <si>
    <t>36.</t>
  </si>
  <si>
    <t>Társasági adó alapja az elhatárolt veszteségre tekintet nélkül (24.+30.)</t>
  </si>
  <si>
    <t>37.</t>
  </si>
  <si>
    <t>Számított társasági adóalap (36., csökkentve 35.-tel, ha 36.&gt;0, de minimum 36./2)</t>
  </si>
  <si>
    <t>38.</t>
  </si>
  <si>
    <t>Számított társasági adó (a 37. sor pozitív értékének 500 millió forintot meg nem haladó részéig 10%, felette 19%)</t>
  </si>
  <si>
    <t>39.</t>
  </si>
  <si>
    <r>
      <t>TÁRSASÁGI ADÓ (38.-8., de minimum a számított adó 6%-a</t>
    </r>
    <r>
      <rPr>
        <vertAlign val="superscript"/>
        <sz val="11"/>
        <rFont val="Calibri"/>
        <family val="2"/>
        <charset val="238"/>
        <scheme val="minor"/>
      </rPr>
      <t>10</t>
    </r>
    <r>
      <rPr>
        <sz val="11"/>
        <rFont val="Calibri"/>
        <family val="2"/>
        <charset val="238"/>
        <scheme val="minor"/>
      </rPr>
      <t>)</t>
    </r>
  </si>
  <si>
    <t>40.</t>
  </si>
  <si>
    <t>SZOC.HO. És SZAKKÉPZÉSI HOZZÁJÁRULÁS (28.)</t>
  </si>
  <si>
    <t>1. A házipénztárral való visszaélések megelőzése érdekében amennyiben a pénztár értéke az összes bevétel 5 százalékát, de legalább 1 millió forintot és az átlépéskori összeget is meghaladja, a pénztár további növekedése növeli az adóalapot. Amennyiben ugyanakkor a későbbi években a pénztár értéke ismét csökkenne, a csökkenés adóalap-csökkentő tételként érvényesíthető.</t>
  </si>
  <si>
    <t>2. Ha az adózó kapcsolt vállalkozásával kötött szerződésében olyan ellenértéket határoz meg, amely nem felel meg a szokásos piaci árnak, az adóalapot a szokásos piaci ár és az ügyleti érték különbségével úgy módosítja, hogy az olyan adóalapnak feleljen meg, mint ha független vállalkozással kötött volna szerződést.</t>
  </si>
  <si>
    <t>3. A külföldön adóztatható jövedelem elszámolható mind a társasági adó, mind  a kisvállalati adó alapjának csökkentéseként.</t>
  </si>
  <si>
    <t>4. A kisvállalati adóalanyiság ideje alatt kifizetett osztalék összegéből csak az adóalanyiság ideje alatt keletkezett eredmény, eredménytartalék terhére kifizetett rész adóköteles. A kivás évben keletkezett adózott eredmény nem más, mint a hagyományos adózás alatt számított adózás előtti eredmény (1.), növelve a bérjárulékokkal (28.), csökkentve a kiva összegével, tekintettel arra, hogy a járulékokat a kiva hatálya alatt nem kell megfizetni, azaz összegük nem csökkenti az adózás előtti eredményt.</t>
  </si>
  <si>
    <t>5. Csak Tbj. Szerint járulékalapot képező személyi jellegű kifizetések (ide nem értve a kiegészítő tevékenységet folytató vállalkozó járulékalapját és a kedvezményezett foglalkoztatott után érvényesíthető kedvezmény összegét)</t>
  </si>
  <si>
    <t>6. Teljes munkaidős, teljes évben foglalkoztatott munkavállalókat feltételezve; a GYES-ről visszatérők esetében a kalkulátor a szociális hozzájárulási adó esetében legfeljebb 2 gyermekes anyákra vonatkozó szabályozással számol</t>
  </si>
  <si>
    <t xml:space="preserve">7. Az előző sorokon fel nem sorolt, bármely más, szociális hozzájárulási adóból és szakképzési hozzájárulásból igénybevehető kedvezmény, ide értve a munkahelyvédelmi akció keretében nyújtott mezőgazdasági munkakörben foglalkoztatott munkavállalók után érvényesíthető adókedvezményt is. </t>
  </si>
  <si>
    <t xml:space="preserve">8. Az adóévben beszerzett, előállított, korábban még használatba nem vett tárgyi eszközök, szellemi termékek, kísérleti fejlesztés aktivált értékének bekerülési értéke </t>
  </si>
  <si>
    <t>9. A kisvállalat adóalanyiság ideje alatt a bevétel nem lehet több, mint 500 millió forint, ezért ugyanekkor a társasági adó alapja sem haladná meg a 10%-os kulcs alkalmazhatóságának 500 millió forintos küszöbét.</t>
  </si>
  <si>
    <t>10. A társasági adóból a fejlesztési adókedvezmény a számított adó 80%-áig, a további kedvezmények a fennmaradó számított adó 70%-áig  érvényesíthetők. Ezáltal a kedvezmények nem haladhatják meg a számított adó 94%-át.</t>
  </si>
  <si>
    <t>11. A 34. sorban kiszámított lekötött tartaléknak a lekötése adóévét követő negyedik adóév végéig beruházásra fel nem használt része után az adót a negyedik adóévet követő adóév első hónapja utolsó napjáig meg kell fizetni!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</si>
</sst>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Ft&quot;"/>
    <numFmt numFmtId="165" formatCode="0.00000"/>
    <numFmt numFmtId="166" formatCode="0&quot; fő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6"/>
      <color theme="3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theme="3"/>
      <name val="Calibri"/>
      <family val="2"/>
      <charset val="238"/>
    </font>
    <font>
      <sz val="14"/>
      <name val="Calibri"/>
      <family val="2"/>
      <charset val="238"/>
    </font>
    <font>
      <b/>
      <sz val="12"/>
      <color theme="3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6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6"/>
      <name val="Calibri"/>
      <family val="2"/>
      <charset val="238"/>
    </font>
    <font>
      <sz val="11"/>
      <color rgb="FFFF0000"/>
      <name val="Calibri"/>
      <family val="2"/>
      <charset val="238"/>
    </font>
    <font>
      <b/>
      <vertAlign val="superscript"/>
      <sz val="12"/>
      <color theme="3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F2F7"/>
        <bgColor indexed="64"/>
      </patternFill>
    </fill>
    <fill>
      <patternFill patternType="solid">
        <fgColor rgb="FFF7E8B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3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6" fillId="3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8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0" fillId="3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11" fillId="2" borderId="11" xfId="0" applyFont="1" applyFill="1" applyBorder="1" applyAlignment="1" applyProtection="1">
      <alignment horizontal="center" vertical="center" wrapText="1"/>
      <protection hidden="1"/>
    </xf>
    <xf numFmtId="0" fontId="10" fillId="2" borderId="9" xfId="0" quotePrefix="1" applyFont="1" applyFill="1" applyBorder="1" applyAlignment="1" applyProtection="1">
      <alignment horizontal="left" vertical="center"/>
      <protection hidden="1"/>
    </xf>
    <xf numFmtId="0" fontId="10" fillId="2" borderId="10" xfId="0" applyFont="1" applyFill="1" applyBorder="1" applyAlignment="1" applyProtection="1">
      <alignment horizontal="left"/>
      <protection hidden="1"/>
    </xf>
    <xf numFmtId="0" fontId="10" fillId="2" borderId="10" xfId="0" applyFont="1" applyFill="1" applyBorder="1" applyAlignment="1" applyProtection="1">
      <alignment horizontal="left" vertical="top" wrapText="1"/>
      <protection hidden="1"/>
    </xf>
    <xf numFmtId="165" fontId="10" fillId="3" borderId="0" xfId="0" applyNumberFormat="1" applyFont="1" applyFill="1" applyProtection="1">
      <protection hidden="1"/>
    </xf>
    <xf numFmtId="0" fontId="10" fillId="2" borderId="9" xfId="0" quotePrefix="1" applyFont="1" applyFill="1" applyBorder="1" applyAlignment="1" applyProtection="1">
      <alignment horizontal="left" vertical="top"/>
      <protection hidden="1"/>
    </xf>
    <xf numFmtId="3" fontId="10" fillId="0" borderId="12" xfId="0" applyNumberFormat="1" applyFont="1" applyFill="1" applyBorder="1" applyProtection="1">
      <protection hidden="1"/>
    </xf>
    <xf numFmtId="0" fontId="10" fillId="2" borderId="10" xfId="0" applyFont="1" applyFill="1" applyBorder="1" applyAlignment="1" applyProtection="1">
      <alignment horizontal="left" vertical="top"/>
      <protection hidden="1"/>
    </xf>
    <xf numFmtId="0" fontId="10" fillId="0" borderId="10" xfId="0" applyFont="1" applyFill="1" applyBorder="1" applyAlignment="1" applyProtection="1">
      <alignment horizontal="left" vertical="top" wrapText="1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0" fillId="2" borderId="4" xfId="0" quotePrefix="1" applyFont="1" applyFill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 applyProtection="1">
      <alignment horizontal="left" vertical="top"/>
      <protection hidden="1"/>
    </xf>
    <xf numFmtId="0" fontId="10" fillId="2" borderId="13" xfId="0" applyFont="1" applyFill="1" applyBorder="1" applyAlignment="1" applyProtection="1">
      <alignment horizontal="left" vertical="top"/>
      <protection hidden="1"/>
    </xf>
    <xf numFmtId="3" fontId="10" fillId="2" borderId="14" xfId="0" applyNumberFormat="1" applyFont="1" applyFill="1" applyBorder="1" applyAlignment="1" applyProtection="1">
      <protection hidden="1"/>
    </xf>
    <xf numFmtId="0" fontId="10" fillId="2" borderId="4" xfId="0" quotePrefix="1" applyFont="1" applyFill="1" applyBorder="1" applyAlignment="1" applyProtection="1">
      <alignment horizontal="left" vertical="top"/>
      <protection hidden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3" fontId="10" fillId="2" borderId="17" xfId="0" applyNumberFormat="1" applyFont="1" applyFill="1" applyBorder="1" applyAlignment="1" applyProtection="1">
      <protection hidden="1"/>
    </xf>
    <xf numFmtId="164" fontId="3" fillId="6" borderId="20" xfId="0" applyNumberFormat="1" applyFont="1" applyFill="1" applyBorder="1" applyAlignment="1" applyProtection="1">
      <alignment vertical="center"/>
      <protection hidden="1"/>
    </xf>
    <xf numFmtId="0" fontId="16" fillId="3" borderId="0" xfId="0" applyFont="1" applyFill="1" applyBorder="1" applyProtection="1">
      <protection hidden="1"/>
    </xf>
    <xf numFmtId="0" fontId="16" fillId="0" borderId="0" xfId="0" applyFont="1" applyBorder="1" applyProtection="1">
      <protection hidden="1"/>
    </xf>
    <xf numFmtId="0" fontId="10" fillId="2" borderId="6" xfId="0" quotePrefix="1" applyFont="1" applyFill="1" applyBorder="1" applyAlignment="1" applyProtection="1">
      <alignment horizontal="left" vertical="top"/>
      <protection hidden="1"/>
    </xf>
    <xf numFmtId="0" fontId="10" fillId="2" borderId="7" xfId="0" applyFont="1" applyFill="1" applyBorder="1" applyAlignment="1" applyProtection="1">
      <alignment horizontal="left" vertical="top" wrapText="1"/>
      <protection hidden="1"/>
    </xf>
    <xf numFmtId="164" fontId="10" fillId="2" borderId="15" xfId="0" applyNumberFormat="1" applyFont="1" applyFill="1" applyBorder="1" applyAlignment="1" applyProtection="1">
      <alignment vertical="top"/>
      <protection hidden="1"/>
    </xf>
    <xf numFmtId="0" fontId="10" fillId="2" borderId="13" xfId="0" applyFont="1" applyFill="1" applyBorder="1" applyAlignment="1" applyProtection="1">
      <alignment horizontal="left" vertical="top" wrapText="1"/>
      <protection hidden="1"/>
    </xf>
    <xf numFmtId="164" fontId="10" fillId="2" borderId="11" xfId="0" applyNumberFormat="1" applyFont="1" applyFill="1" applyBorder="1" applyAlignment="1" applyProtection="1">
      <alignment vertical="top"/>
      <protection hidden="1"/>
    </xf>
    <xf numFmtId="164" fontId="10" fillId="0" borderId="12" xfId="0" applyNumberFormat="1" applyFont="1" applyFill="1" applyBorder="1" applyProtection="1">
      <protection hidden="1"/>
    </xf>
    <xf numFmtId="0" fontId="17" fillId="3" borderId="0" xfId="0" applyFont="1" applyFill="1" applyProtection="1">
      <protection hidden="1"/>
    </xf>
    <xf numFmtId="0" fontId="17" fillId="0" borderId="0" xfId="0" applyFont="1" applyProtection="1">
      <protection hidden="1"/>
    </xf>
    <xf numFmtId="0" fontId="10" fillId="2" borderId="7" xfId="0" applyFont="1" applyFill="1" applyBorder="1" applyAlignment="1" applyProtection="1">
      <alignment horizontal="left" wrapText="1"/>
      <protection hidden="1"/>
    </xf>
    <xf numFmtId="0" fontId="10" fillId="2" borderId="6" xfId="0" quotePrefix="1" applyFont="1" applyFill="1" applyBorder="1" applyAlignment="1" applyProtection="1">
      <alignment horizontal="left"/>
      <protection hidden="1"/>
    </xf>
    <xf numFmtId="0" fontId="10" fillId="2" borderId="7" xfId="0" applyFont="1" applyFill="1" applyBorder="1" applyAlignment="1" applyProtection="1">
      <alignment horizontal="left"/>
      <protection hidden="1"/>
    </xf>
    <xf numFmtId="164" fontId="10" fillId="2" borderId="15" xfId="0" applyNumberFormat="1" applyFont="1" applyFill="1" applyBorder="1" applyProtection="1">
      <protection hidden="1"/>
    </xf>
    <xf numFmtId="0" fontId="10" fillId="2" borderId="9" xfId="0" quotePrefix="1" applyFont="1" applyFill="1" applyBorder="1" applyAlignment="1" applyProtection="1">
      <alignment horizontal="left"/>
      <protection hidden="1"/>
    </xf>
    <xf numFmtId="0" fontId="10" fillId="2" borderId="13" xfId="0" applyFont="1" applyFill="1" applyBorder="1" applyAlignment="1" applyProtection="1">
      <alignment horizontal="left"/>
      <protection hidden="1"/>
    </xf>
    <xf numFmtId="164" fontId="10" fillId="2" borderId="11" xfId="0" applyNumberFormat="1" applyFont="1" applyFill="1" applyBorder="1" applyProtection="1">
      <protection hidden="1"/>
    </xf>
    <xf numFmtId="0" fontId="10" fillId="2" borderId="10" xfId="0" applyFont="1" applyFill="1" applyBorder="1" applyAlignment="1" applyProtection="1">
      <protection hidden="1"/>
    </xf>
    <xf numFmtId="0" fontId="10" fillId="0" borderId="0" xfId="0" applyFont="1" applyFill="1" applyProtection="1">
      <protection hidden="1"/>
    </xf>
    <xf numFmtId="3" fontId="3" fillId="6" borderId="22" xfId="0" applyNumberFormat="1" applyFont="1" applyFill="1" applyBorder="1" applyAlignment="1" applyProtection="1">
      <alignment vertical="center"/>
      <protection hidden="1"/>
    </xf>
    <xf numFmtId="164" fontId="3" fillId="6" borderId="20" xfId="0" applyNumberFormat="1" applyFont="1" applyFill="1" applyBorder="1" applyAlignment="1" applyProtection="1">
      <alignment horizontal="right" vertical="center"/>
      <protection hidden="1"/>
    </xf>
    <xf numFmtId="3" fontId="3" fillId="6" borderId="19" xfId="0" applyNumberFormat="1" applyFont="1" applyFill="1" applyBorder="1" applyAlignment="1" applyProtection="1">
      <alignment vertical="center"/>
      <protection hidden="1"/>
    </xf>
    <xf numFmtId="164" fontId="3" fillId="6" borderId="24" xfId="0" applyNumberFormat="1" applyFont="1" applyFill="1" applyBorder="1" applyAlignment="1" applyProtection="1">
      <alignment horizontal="right" vertical="center"/>
      <protection hidden="1"/>
    </xf>
    <xf numFmtId="0" fontId="10" fillId="3" borderId="0" xfId="0" applyFont="1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0" fillId="2" borderId="9" xfId="0" quotePrefix="1" applyFill="1" applyBorder="1" applyAlignment="1" applyProtection="1">
      <alignment horizontal="center" vertical="top"/>
      <protection hidden="1"/>
    </xf>
    <xf numFmtId="0" fontId="0" fillId="0" borderId="10" xfId="0" applyBorder="1" applyAlignment="1"/>
    <xf numFmtId="164" fontId="10" fillId="2" borderId="11" xfId="0" applyNumberFormat="1" applyFont="1" applyFill="1" applyBorder="1" applyAlignment="1" applyProtection="1">
      <alignment horizontal="right"/>
      <protection hidden="1"/>
    </xf>
    <xf numFmtId="0" fontId="0" fillId="2" borderId="6" xfId="0" quotePrefix="1" applyFill="1" applyBorder="1" applyAlignment="1" applyProtection="1">
      <alignment horizontal="center" vertical="top"/>
      <protection hidden="1"/>
    </xf>
    <xf numFmtId="164" fontId="10" fillId="2" borderId="15" xfId="0" applyNumberFormat="1" applyFont="1" applyFill="1" applyBorder="1" applyAlignment="1" applyProtection="1">
      <alignment horizontal="right"/>
      <protection hidden="1"/>
    </xf>
    <xf numFmtId="0" fontId="10" fillId="2" borderId="9" xfId="0" quotePrefix="1" applyFont="1" applyFill="1" applyBorder="1" applyAlignment="1" applyProtection="1">
      <alignment horizontal="center"/>
      <protection hidden="1"/>
    </xf>
    <xf numFmtId="0" fontId="0" fillId="2" borderId="9" xfId="0" quotePrefix="1" applyFont="1" applyFill="1" applyBorder="1" applyAlignment="1" applyProtection="1">
      <alignment vertical="center"/>
      <protection hidden="1"/>
    </xf>
    <xf numFmtId="0" fontId="10" fillId="2" borderId="9" xfId="0" quotePrefix="1" applyFont="1" applyFill="1" applyBorder="1" applyAlignment="1" applyProtection="1">
      <protection hidden="1"/>
    </xf>
    <xf numFmtId="164" fontId="10" fillId="0" borderId="15" xfId="0" applyNumberFormat="1" applyFont="1" applyFill="1" applyBorder="1" applyProtection="1">
      <protection hidden="1"/>
    </xf>
    <xf numFmtId="0" fontId="11" fillId="2" borderId="4" xfId="0" applyFont="1" applyFill="1" applyBorder="1" applyAlignment="1" applyProtection="1">
      <alignment horizontal="center"/>
      <protection hidden="1"/>
    </xf>
    <xf numFmtId="0" fontId="11" fillId="2" borderId="0" xfId="0" applyFont="1" applyFill="1" applyBorder="1" applyAlignment="1" applyProtection="1">
      <alignment horizontal="center"/>
      <protection hidden="1"/>
    </xf>
    <xf numFmtId="3" fontId="11" fillId="2" borderId="0" xfId="0" applyNumberFormat="1" applyFont="1" applyFill="1" applyBorder="1" applyAlignment="1" applyProtection="1">
      <alignment horizontal="center"/>
      <protection hidden="1"/>
    </xf>
    <xf numFmtId="0" fontId="11" fillId="2" borderId="5" xfId="0" applyFont="1" applyFill="1" applyBorder="1" applyAlignment="1" applyProtection="1">
      <alignment horizontal="center"/>
      <protection hidden="1"/>
    </xf>
    <xf numFmtId="0" fontId="10" fillId="2" borderId="6" xfId="0" applyFont="1" applyFill="1" applyBorder="1" applyProtection="1">
      <protection hidden="1"/>
    </xf>
    <xf numFmtId="0" fontId="10" fillId="2" borderId="7" xfId="0" applyFont="1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164" fontId="10" fillId="4" borderId="11" xfId="0" applyNumberFormat="1" applyFont="1" applyFill="1" applyBorder="1" applyProtection="1">
      <protection locked="0"/>
    </xf>
    <xf numFmtId="164" fontId="10" fillId="5" borderId="11" xfId="0" applyNumberFormat="1" applyFont="1" applyFill="1" applyBorder="1" applyProtection="1">
      <protection locked="0"/>
    </xf>
    <xf numFmtId="166" fontId="10" fillId="4" borderId="11" xfId="0" applyNumberFormat="1" applyFont="1" applyFill="1" applyBorder="1" applyAlignment="1" applyProtection="1">
      <alignment horizontal="right" vertical="center"/>
      <protection locked="0"/>
    </xf>
    <xf numFmtId="166" fontId="10" fillId="5" borderId="11" xfId="0" applyNumberFormat="1" applyFont="1" applyFill="1" applyBorder="1" applyAlignment="1" applyProtection="1">
      <alignment horizontal="right" vertical="center"/>
      <protection locked="0"/>
    </xf>
    <xf numFmtId="164" fontId="10" fillId="4" borderId="14" xfId="0" applyNumberFormat="1" applyFont="1" applyFill="1" applyBorder="1" applyProtection="1">
      <protection locked="0"/>
    </xf>
    <xf numFmtId="164" fontId="10" fillId="5" borderId="14" xfId="0" applyNumberFormat="1" applyFont="1" applyFill="1" applyBorder="1" applyProtection="1">
      <protection locked="0"/>
    </xf>
    <xf numFmtId="164" fontId="10" fillId="5" borderId="15" xfId="0" applyNumberFormat="1" applyFont="1" applyFill="1" applyBorder="1" applyProtection="1">
      <protection locked="0"/>
    </xf>
    <xf numFmtId="9" fontId="10" fillId="4" borderId="14" xfId="1" applyFont="1" applyFill="1" applyBorder="1" applyProtection="1">
      <protection locked="0"/>
    </xf>
    <xf numFmtId="9" fontId="10" fillId="5" borderId="14" xfId="1" applyFont="1" applyFill="1" applyBorder="1" applyProtection="1">
      <protection locked="0"/>
    </xf>
    <xf numFmtId="9" fontId="10" fillId="5" borderId="16" xfId="1" applyFont="1" applyFill="1" applyBorder="1" applyProtection="1">
      <protection locked="0"/>
    </xf>
    <xf numFmtId="0" fontId="22" fillId="2" borderId="4" xfId="0" applyFont="1" applyFill="1" applyBorder="1" applyAlignment="1" applyProtection="1">
      <alignment horizontal="left" wrapText="1"/>
      <protection hidden="1"/>
    </xf>
    <xf numFmtId="0" fontId="22" fillId="2" borderId="0" xfId="0" applyFont="1" applyFill="1" applyBorder="1" applyAlignment="1" applyProtection="1">
      <alignment horizontal="left" wrapText="1"/>
      <protection hidden="1"/>
    </xf>
    <xf numFmtId="0" fontId="22" fillId="2" borderId="5" xfId="0" applyFont="1" applyFill="1" applyBorder="1" applyAlignment="1" applyProtection="1">
      <alignment horizontal="left" wrapText="1"/>
      <protection hidden="1"/>
    </xf>
    <xf numFmtId="0" fontId="22" fillId="2" borderId="4" xfId="0" applyFont="1" applyFill="1" applyBorder="1" applyAlignment="1" applyProtection="1">
      <alignment horizontal="left" vertical="center" wrapText="1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2" fillId="2" borderId="5" xfId="0" applyFont="1" applyFill="1" applyBorder="1" applyAlignment="1" applyProtection="1">
      <alignment horizontal="left" vertical="center" wrapText="1"/>
      <protection hidden="1"/>
    </xf>
    <xf numFmtId="0" fontId="22" fillId="0" borderId="4" xfId="0" applyFont="1" applyFill="1" applyBorder="1" applyAlignment="1" applyProtection="1">
      <alignment horizontal="left" wrapText="1"/>
      <protection hidden="1"/>
    </xf>
    <xf numFmtId="0" fontId="22" fillId="0" borderId="0" xfId="0" applyFont="1" applyFill="1" applyBorder="1" applyAlignment="1" applyProtection="1">
      <alignment horizontal="left" wrapText="1"/>
      <protection hidden="1"/>
    </xf>
    <xf numFmtId="0" fontId="22" fillId="0" borderId="5" xfId="0" applyFont="1" applyFill="1" applyBorder="1" applyAlignment="1" applyProtection="1">
      <alignment horizontal="left" wrapText="1"/>
      <protection hidden="1"/>
    </xf>
    <xf numFmtId="0" fontId="0" fillId="2" borderId="13" xfId="0" applyFill="1" applyBorder="1" applyAlignment="1" applyProtection="1">
      <alignment horizontal="left" wrapText="1"/>
      <protection hidden="1"/>
    </xf>
    <xf numFmtId="0" fontId="0" fillId="2" borderId="10" xfId="0" applyFill="1" applyBorder="1" applyAlignment="1" applyProtection="1">
      <alignment horizontal="left" wrapText="1"/>
      <protection hidden="1"/>
    </xf>
    <xf numFmtId="0" fontId="0" fillId="2" borderId="13" xfId="0" applyFill="1" applyBorder="1" applyAlignment="1" applyProtection="1">
      <alignment horizontal="left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2" fillId="2" borderId="13" xfId="0" applyFont="1" applyFill="1" applyBorder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/>
      <protection hidden="1"/>
    </xf>
    <xf numFmtId="0" fontId="20" fillId="2" borderId="13" xfId="0" applyFont="1" applyFill="1" applyBorder="1" applyAlignment="1" applyProtection="1">
      <alignment horizontal="left"/>
      <protection hidden="1"/>
    </xf>
    <xf numFmtId="0" fontId="10" fillId="2" borderId="13" xfId="0" applyFont="1" applyFill="1" applyBorder="1" applyAlignment="1" applyProtection="1">
      <alignment horizontal="left"/>
      <protection hidden="1"/>
    </xf>
    <xf numFmtId="0" fontId="10" fillId="2" borderId="10" xfId="0" applyFont="1" applyFill="1" applyBorder="1" applyAlignment="1" applyProtection="1">
      <alignment horizontal="left"/>
      <protection hidden="1"/>
    </xf>
    <xf numFmtId="0" fontId="0" fillId="2" borderId="10" xfId="0" applyFill="1" applyBorder="1" applyAlignment="1" applyProtection="1">
      <alignment horizontal="left"/>
      <protection hidden="1"/>
    </xf>
    <xf numFmtId="0" fontId="3" fillId="2" borderId="9" xfId="0" applyFont="1" applyFill="1" applyBorder="1" applyAlignment="1" applyProtection="1">
      <alignment horizontal="left" vertical="center" wrapText="1"/>
      <protection hidden="1"/>
    </xf>
    <xf numFmtId="0" fontId="3" fillId="2" borderId="10" xfId="0" applyFont="1" applyFill="1" applyBorder="1" applyAlignment="1" applyProtection="1">
      <alignment horizontal="left" vertical="center" wrapText="1"/>
      <protection hidden="1"/>
    </xf>
    <xf numFmtId="0" fontId="10" fillId="0" borderId="9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10" fillId="0" borderId="10" xfId="0" applyFont="1" applyBorder="1" applyAlignment="1" applyProtection="1">
      <alignment horizontal="center"/>
      <protection hidden="1"/>
    </xf>
    <xf numFmtId="0" fontId="13" fillId="0" borderId="1" xfId="0" applyFont="1" applyFill="1" applyBorder="1" applyAlignment="1" applyProtection="1">
      <alignment horizontal="left"/>
      <protection hidden="1"/>
    </xf>
    <xf numFmtId="0" fontId="13" fillId="0" borderId="2" xfId="0" applyFont="1" applyFill="1" applyBorder="1" applyAlignment="1" applyProtection="1">
      <alignment horizontal="left"/>
      <protection hidden="1"/>
    </xf>
    <xf numFmtId="0" fontId="13" fillId="0" borderId="3" xfId="0" applyFont="1" applyFill="1" applyBorder="1" applyAlignment="1" applyProtection="1">
      <alignment horizontal="left"/>
      <protection hidden="1"/>
    </xf>
    <xf numFmtId="0" fontId="3" fillId="6" borderId="18" xfId="0" applyFont="1" applyFill="1" applyBorder="1" applyAlignment="1" applyProtection="1">
      <alignment horizontal="left" vertical="center"/>
      <protection hidden="1"/>
    </xf>
    <xf numFmtId="0" fontId="3" fillId="6" borderId="19" xfId="0" applyFont="1" applyFill="1" applyBorder="1" applyAlignment="1" applyProtection="1">
      <alignment horizontal="left" vertical="center"/>
      <protection hidden="1"/>
    </xf>
    <xf numFmtId="0" fontId="3" fillId="6" borderId="21" xfId="0" applyFont="1" applyFill="1" applyBorder="1" applyAlignment="1" applyProtection="1">
      <alignment horizontal="left" vertical="center"/>
      <protection hidden="1"/>
    </xf>
    <xf numFmtId="0" fontId="7" fillId="6" borderId="23" xfId="0" applyFont="1" applyFill="1" applyBorder="1" applyAlignment="1" applyProtection="1">
      <alignment horizontal="left" vertical="center" wrapText="1"/>
      <protection hidden="1"/>
    </xf>
    <xf numFmtId="0" fontId="7" fillId="6" borderId="21" xfId="0" applyFont="1" applyFill="1" applyBorder="1" applyAlignment="1" applyProtection="1">
      <alignment horizontal="left" vertical="center" wrapText="1"/>
      <protection hidden="1"/>
    </xf>
    <xf numFmtId="0" fontId="2" fillId="2" borderId="25" xfId="0" applyFont="1" applyFill="1" applyBorder="1" applyAlignment="1" applyProtection="1">
      <alignment horizontal="left"/>
      <protection hidden="1"/>
    </xf>
    <xf numFmtId="0" fontId="2" fillId="2" borderId="26" xfId="0" applyFont="1" applyFill="1" applyBorder="1" applyAlignment="1" applyProtection="1">
      <alignment horizontal="left"/>
      <protection hidden="1"/>
    </xf>
    <xf numFmtId="0" fontId="2" fillId="2" borderId="27" xfId="0" applyFont="1" applyFill="1" applyBorder="1" applyAlignment="1" applyProtection="1">
      <alignment horizontal="left"/>
      <protection hidden="1"/>
    </xf>
    <xf numFmtId="0" fontId="0" fillId="2" borderId="13" xfId="0" quotePrefix="1" applyFill="1" applyBorder="1" applyAlignment="1" applyProtection="1">
      <alignment horizontal="left"/>
      <protection hidden="1"/>
    </xf>
    <xf numFmtId="0" fontId="10" fillId="2" borderId="6" xfId="0" applyFont="1" applyFill="1" applyBorder="1" applyAlignment="1" applyProtection="1">
      <alignment horizontal="center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0" fontId="10" fillId="2" borderId="8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5" xfId="0" applyFont="1" applyFill="1" applyBorder="1" applyAlignment="1" applyProtection="1">
      <alignment horizontal="center"/>
      <protection hidden="1"/>
    </xf>
    <xf numFmtId="0" fontId="7" fillId="4" borderId="4" xfId="0" applyFont="1" applyFill="1" applyBorder="1" applyAlignment="1" applyProtection="1">
      <alignment horizontal="center"/>
      <protection hidden="1"/>
    </xf>
    <xf numFmtId="0" fontId="7" fillId="4" borderId="0" xfId="0" applyFont="1" applyFill="1" applyBorder="1" applyAlignment="1" applyProtection="1">
      <alignment horizontal="center"/>
      <protection hidden="1"/>
    </xf>
    <xf numFmtId="0" fontId="7" fillId="4" borderId="5" xfId="0" applyFont="1" applyFill="1" applyBorder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left" wrapText="1"/>
      <protection hidden="1"/>
    </xf>
    <xf numFmtId="0" fontId="10" fillId="2" borderId="0" xfId="0" applyFont="1" applyFill="1" applyBorder="1" applyAlignment="1" applyProtection="1">
      <alignment horizontal="left" wrapText="1"/>
      <protection hidden="1"/>
    </xf>
    <xf numFmtId="0" fontId="10" fillId="2" borderId="5" xfId="0" applyFont="1" applyFill="1" applyBorder="1" applyAlignment="1" applyProtection="1">
      <alignment horizontal="left" wrapText="1"/>
      <protection hidden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9"/>
  <sheetViews>
    <sheetView tabSelected="1" zoomScale="85" zoomScaleNormal="85" workbookViewId="0">
      <selection activeCell="C17" sqref="C17"/>
    </sheetView>
  </sheetViews>
  <sheetFormatPr defaultRowHeight="15" x14ac:dyDescent="0.25"/>
  <cols>
    <col min="1" max="1" width="3.42578125" style="8" customWidth="1"/>
    <col min="2" max="2" width="99" style="8" customWidth="1"/>
    <col min="3" max="7" width="17" style="8" bestFit="1" customWidth="1"/>
    <col min="8" max="30" width="9.140625" style="7"/>
    <col min="31" max="16384" width="9.140625" style="8"/>
  </cols>
  <sheetData>
    <row r="1" spans="1:30" s="2" customFormat="1" ht="39.75" customHeight="1" x14ac:dyDescent="0.3">
      <c r="A1" s="117" t="s">
        <v>0</v>
      </c>
      <c r="B1" s="118"/>
      <c r="C1" s="118"/>
      <c r="D1" s="118"/>
      <c r="E1" s="118"/>
      <c r="F1" s="118"/>
      <c r="G1" s="1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4" customFormat="1" ht="18.75" x14ac:dyDescent="0.3">
      <c r="A2" s="120" t="s">
        <v>1</v>
      </c>
      <c r="B2" s="121"/>
      <c r="C2" s="121"/>
      <c r="D2" s="121"/>
      <c r="E2" s="121"/>
      <c r="F2" s="121"/>
      <c r="G2" s="12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6" customFormat="1" ht="15.75" x14ac:dyDescent="0.25">
      <c r="A3" s="123" t="s">
        <v>2</v>
      </c>
      <c r="B3" s="124"/>
      <c r="C3" s="124"/>
      <c r="D3" s="124"/>
      <c r="E3" s="124"/>
      <c r="F3" s="124"/>
      <c r="G3" s="12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6" customFormat="1" ht="15.75" x14ac:dyDescent="0.25">
      <c r="A4" s="126"/>
      <c r="B4" s="127"/>
      <c r="C4" s="127"/>
      <c r="D4" s="127"/>
      <c r="E4" s="127"/>
      <c r="F4" s="127"/>
      <c r="G4" s="12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s="6" customFormat="1" ht="49.5" customHeight="1" x14ac:dyDescent="0.25">
      <c r="A5" s="129" t="s">
        <v>3</v>
      </c>
      <c r="B5" s="130"/>
      <c r="C5" s="130"/>
      <c r="D5" s="130"/>
      <c r="E5" s="130"/>
      <c r="F5" s="130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9" customHeight="1" x14ac:dyDescent="0.25">
      <c r="A6" s="114"/>
      <c r="B6" s="115"/>
      <c r="C6" s="115"/>
      <c r="D6" s="115"/>
      <c r="E6" s="115"/>
      <c r="F6" s="115"/>
      <c r="G6" s="116"/>
    </row>
    <row r="7" spans="1:30" ht="30" x14ac:dyDescent="0.25">
      <c r="A7" s="97" t="s">
        <v>4</v>
      </c>
      <c r="B7" s="98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</row>
    <row r="8" spans="1:30" x14ac:dyDescent="0.25">
      <c r="A8" s="10" t="s">
        <v>10</v>
      </c>
      <c r="B8" s="11" t="s">
        <v>11</v>
      </c>
      <c r="C8" s="68">
        <v>0</v>
      </c>
      <c r="D8" s="69">
        <f>C8</f>
        <v>0</v>
      </c>
      <c r="E8" s="69">
        <f>D8</f>
        <v>0</v>
      </c>
      <c r="F8" s="69">
        <f>E8</f>
        <v>0</v>
      </c>
      <c r="G8" s="69">
        <f>F8</f>
        <v>0</v>
      </c>
    </row>
    <row r="9" spans="1:30" x14ac:dyDescent="0.25">
      <c r="A9" s="10" t="s">
        <v>12</v>
      </c>
      <c r="B9" s="12" t="s">
        <v>13</v>
      </c>
      <c r="C9" s="68">
        <v>0</v>
      </c>
      <c r="D9" s="69">
        <f>C9</f>
        <v>0</v>
      </c>
      <c r="E9" s="69">
        <f>D9</f>
        <v>0</v>
      </c>
      <c r="F9" s="69">
        <f t="shared" ref="E9:G13" si="0">E9</f>
        <v>0</v>
      </c>
      <c r="G9" s="69">
        <f t="shared" si="0"/>
        <v>0</v>
      </c>
    </row>
    <row r="10" spans="1:30" x14ac:dyDescent="0.25">
      <c r="A10" s="10" t="s">
        <v>14</v>
      </c>
      <c r="B10" s="12" t="s">
        <v>15</v>
      </c>
      <c r="C10" s="68">
        <v>0</v>
      </c>
      <c r="D10" s="69">
        <f>C10</f>
        <v>0</v>
      </c>
      <c r="E10" s="69">
        <f t="shared" si="0"/>
        <v>0</v>
      </c>
      <c r="F10" s="69">
        <f t="shared" si="0"/>
        <v>0</v>
      </c>
      <c r="G10" s="69">
        <f t="shared" si="0"/>
        <v>0</v>
      </c>
    </row>
    <row r="11" spans="1:30" x14ac:dyDescent="0.25">
      <c r="A11" s="10" t="s">
        <v>16</v>
      </c>
      <c r="B11" s="12" t="s">
        <v>17</v>
      </c>
      <c r="C11" s="68">
        <v>0</v>
      </c>
      <c r="D11" s="69">
        <f>C11</f>
        <v>0</v>
      </c>
      <c r="E11" s="69">
        <f t="shared" si="0"/>
        <v>0</v>
      </c>
      <c r="F11" s="69">
        <f t="shared" si="0"/>
        <v>0</v>
      </c>
      <c r="G11" s="69">
        <f t="shared" si="0"/>
        <v>0</v>
      </c>
      <c r="H11" s="13"/>
    </row>
    <row r="12" spans="1:30" ht="32.25" x14ac:dyDescent="0.25">
      <c r="A12" s="14" t="s">
        <v>18</v>
      </c>
      <c r="B12" s="12" t="s">
        <v>19</v>
      </c>
      <c r="C12" s="15"/>
      <c r="D12" s="68">
        <v>0</v>
      </c>
      <c r="E12" s="69">
        <f>D12</f>
        <v>0</v>
      </c>
      <c r="F12" s="69">
        <f t="shared" si="0"/>
        <v>0</v>
      </c>
      <c r="G12" s="69">
        <f t="shared" si="0"/>
        <v>0</v>
      </c>
    </row>
    <row r="13" spans="1:30" x14ac:dyDescent="0.25">
      <c r="A13" s="10" t="s">
        <v>20</v>
      </c>
      <c r="B13" s="16" t="s">
        <v>21</v>
      </c>
      <c r="C13" s="68">
        <v>0</v>
      </c>
      <c r="D13" s="69">
        <f>C13</f>
        <v>0</v>
      </c>
      <c r="E13" s="69">
        <f t="shared" si="0"/>
        <v>0</v>
      </c>
      <c r="F13" s="69">
        <f t="shared" si="0"/>
        <v>0</v>
      </c>
      <c r="G13" s="69">
        <f t="shared" si="0"/>
        <v>0</v>
      </c>
    </row>
    <row r="14" spans="1:30" x14ac:dyDescent="0.25">
      <c r="A14" s="10" t="s">
        <v>22</v>
      </c>
      <c r="B14" s="17" t="s">
        <v>23</v>
      </c>
      <c r="C14" s="68">
        <v>0</v>
      </c>
      <c r="D14" s="99"/>
      <c r="E14" s="100"/>
      <c r="F14" s="100"/>
      <c r="G14" s="101"/>
    </row>
    <row r="15" spans="1:30" x14ac:dyDescent="0.25">
      <c r="A15" s="10" t="s">
        <v>24</v>
      </c>
      <c r="B15" s="12" t="s">
        <v>25</v>
      </c>
      <c r="C15" s="68">
        <v>0</v>
      </c>
      <c r="D15" s="69">
        <f>C15</f>
        <v>0</v>
      </c>
      <c r="E15" s="69">
        <f t="shared" ref="E15:G16" si="1">D15</f>
        <v>0</v>
      </c>
      <c r="F15" s="69">
        <f t="shared" si="1"/>
        <v>0</v>
      </c>
      <c r="G15" s="69">
        <f t="shared" si="1"/>
        <v>0</v>
      </c>
    </row>
    <row r="16" spans="1:30" ht="17.25" x14ac:dyDescent="0.25">
      <c r="A16" s="10" t="s">
        <v>26</v>
      </c>
      <c r="B16" s="16" t="s">
        <v>27</v>
      </c>
      <c r="C16" s="68">
        <v>0</v>
      </c>
      <c r="D16" s="69">
        <f>C16</f>
        <v>0</v>
      </c>
      <c r="E16" s="69">
        <f>D16</f>
        <v>0</v>
      </c>
      <c r="F16" s="69">
        <f t="shared" si="1"/>
        <v>0</v>
      </c>
      <c r="G16" s="69">
        <f t="shared" si="1"/>
        <v>0</v>
      </c>
    </row>
    <row r="17" spans="1:30" ht="32.25" x14ac:dyDescent="0.25">
      <c r="A17" s="14" t="s">
        <v>28</v>
      </c>
      <c r="B17" s="12" t="s">
        <v>29</v>
      </c>
      <c r="C17" s="70">
        <v>0</v>
      </c>
      <c r="D17" s="71">
        <f>C17</f>
        <v>0</v>
      </c>
      <c r="E17" s="71">
        <f t="shared" ref="E17:G17" si="2">D17</f>
        <v>0</v>
      </c>
      <c r="F17" s="71">
        <f t="shared" si="2"/>
        <v>0</v>
      </c>
      <c r="G17" s="71">
        <f t="shared" si="2"/>
        <v>0</v>
      </c>
      <c r="H17" s="18"/>
    </row>
    <row r="18" spans="1:30" ht="32.25" customHeight="1" x14ac:dyDescent="0.25">
      <c r="A18" s="14" t="s">
        <v>30</v>
      </c>
      <c r="B18" s="12" t="s">
        <v>31</v>
      </c>
      <c r="C18" s="70">
        <v>0</v>
      </c>
      <c r="D18" s="71">
        <f t="shared" ref="D18:G20" si="3">C18</f>
        <v>0</v>
      </c>
      <c r="E18" s="71">
        <f t="shared" si="3"/>
        <v>0</v>
      </c>
      <c r="F18" s="71">
        <f t="shared" si="3"/>
        <v>0</v>
      </c>
      <c r="G18" s="71">
        <f t="shared" si="3"/>
        <v>0</v>
      </c>
      <c r="H18" s="18"/>
    </row>
    <row r="19" spans="1:30" ht="17.25" customHeight="1" x14ac:dyDescent="0.25">
      <c r="A19" s="10" t="s">
        <v>32</v>
      </c>
      <c r="B19" s="12" t="s">
        <v>33</v>
      </c>
      <c r="C19" s="68">
        <v>0</v>
      </c>
      <c r="D19" s="69">
        <f>C19</f>
        <v>0</v>
      </c>
      <c r="E19" s="69">
        <f>D19</f>
        <v>0</v>
      </c>
      <c r="F19" s="69">
        <f t="shared" si="3"/>
        <v>0</v>
      </c>
      <c r="G19" s="69">
        <f t="shared" si="3"/>
        <v>0</v>
      </c>
    </row>
    <row r="20" spans="1:30" ht="17.25" x14ac:dyDescent="0.25">
      <c r="A20" s="19" t="s">
        <v>34</v>
      </c>
      <c r="B20" s="20" t="s">
        <v>35</v>
      </c>
      <c r="C20" s="72">
        <v>0</v>
      </c>
      <c r="D20" s="73">
        <f>C20</f>
        <v>0</v>
      </c>
      <c r="E20" s="74">
        <f>D20</f>
        <v>0</v>
      </c>
      <c r="F20" s="74">
        <f t="shared" si="3"/>
        <v>0</v>
      </c>
      <c r="G20" s="74">
        <f t="shared" si="3"/>
        <v>0</v>
      </c>
    </row>
    <row r="21" spans="1:30" ht="27" customHeight="1" x14ac:dyDescent="0.25">
      <c r="A21" s="102" t="s">
        <v>36</v>
      </c>
      <c r="B21" s="103"/>
      <c r="C21" s="103"/>
      <c r="D21" s="103"/>
      <c r="E21" s="103"/>
      <c r="F21" s="103"/>
      <c r="G21" s="104"/>
    </row>
    <row r="22" spans="1:30" x14ac:dyDescent="0.25">
      <c r="A22" s="14" t="s">
        <v>37</v>
      </c>
      <c r="B22" s="21" t="s">
        <v>38</v>
      </c>
      <c r="C22" s="68">
        <v>0</v>
      </c>
      <c r="D22" s="69">
        <f t="shared" ref="D22:F23" si="4">C22</f>
        <v>0</v>
      </c>
      <c r="E22" s="69">
        <f t="shared" si="4"/>
        <v>0</v>
      </c>
      <c r="F22" s="69">
        <f t="shared" si="4"/>
        <v>0</v>
      </c>
      <c r="G22" s="22"/>
    </row>
    <row r="23" spans="1:30" ht="15.75" thickBot="1" x14ac:dyDescent="0.3">
      <c r="A23" s="23" t="s">
        <v>39</v>
      </c>
      <c r="B23" s="24" t="s">
        <v>40</v>
      </c>
      <c r="C23" s="75">
        <v>0</v>
      </c>
      <c r="D23" s="76">
        <f t="shared" si="4"/>
        <v>0</v>
      </c>
      <c r="E23" s="76">
        <f t="shared" si="4"/>
        <v>0</v>
      </c>
      <c r="F23" s="77">
        <f t="shared" si="4"/>
        <v>0</v>
      </c>
      <c r="G23" s="25"/>
    </row>
    <row r="24" spans="1:30" s="28" customFormat="1" ht="29.25" customHeight="1" thickBot="1" x14ac:dyDescent="0.4">
      <c r="A24" s="105" t="s">
        <v>41</v>
      </c>
      <c r="B24" s="106"/>
      <c r="C24" s="26">
        <f>C31*0.16</f>
        <v>0</v>
      </c>
      <c r="D24" s="26">
        <f t="shared" ref="D24:G24" si="5">D31*0.16</f>
        <v>0</v>
      </c>
      <c r="E24" s="26">
        <f t="shared" si="5"/>
        <v>0</v>
      </c>
      <c r="F24" s="26">
        <f t="shared" si="5"/>
        <v>0</v>
      </c>
      <c r="G24" s="26">
        <f t="shared" si="5"/>
        <v>0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ht="29.25" customHeight="1" x14ac:dyDescent="0.25">
      <c r="A25" s="29" t="s">
        <v>42</v>
      </c>
      <c r="B25" s="30" t="s">
        <v>43</v>
      </c>
      <c r="C25" s="31">
        <f>C16-C17*1200000-C18*600000</f>
        <v>0</v>
      </c>
      <c r="D25" s="31">
        <f t="shared" ref="D25:G25" si="6">D16-D17*1200000-D18*600000</f>
        <v>0</v>
      </c>
      <c r="E25" s="31">
        <f t="shared" si="6"/>
        <v>0</v>
      </c>
      <c r="F25" s="31">
        <f t="shared" si="6"/>
        <v>0</v>
      </c>
      <c r="G25" s="31">
        <f t="shared" si="6"/>
        <v>0</v>
      </c>
    </row>
    <row r="26" spans="1:30" x14ac:dyDescent="0.25">
      <c r="A26" s="14" t="s">
        <v>44</v>
      </c>
      <c r="B26" s="32" t="s">
        <v>45</v>
      </c>
      <c r="C26" s="33">
        <f>C10-C9+C12-C11</f>
        <v>0</v>
      </c>
      <c r="D26" s="33">
        <f>D10-D9+D12-D11</f>
        <v>0</v>
      </c>
      <c r="E26" s="33">
        <f>E10-E9+E12-E11</f>
        <v>0</v>
      </c>
      <c r="F26" s="33">
        <f>F10-F9+F12-F11</f>
        <v>0</v>
      </c>
      <c r="G26" s="33">
        <f>G10-G9+G12-G11</f>
        <v>0</v>
      </c>
    </row>
    <row r="27" spans="1:30" ht="30" x14ac:dyDescent="0.25">
      <c r="A27" s="14" t="s">
        <v>46</v>
      </c>
      <c r="B27" s="32" t="s">
        <v>47</v>
      </c>
      <c r="C27" s="33">
        <f>C14</f>
        <v>0</v>
      </c>
      <c r="D27" s="33">
        <f>MAX(C31-C30,0)</f>
        <v>0</v>
      </c>
      <c r="E27" s="33">
        <f t="shared" ref="E27:G27" si="7">MAX(D31-D30,0)</f>
        <v>0</v>
      </c>
      <c r="F27" s="33">
        <f t="shared" si="7"/>
        <v>0</v>
      </c>
      <c r="G27" s="33">
        <f t="shared" si="7"/>
        <v>0</v>
      </c>
    </row>
    <row r="28" spans="1:30" s="36" customFormat="1" ht="30" x14ac:dyDescent="0.25">
      <c r="A28" s="14" t="s">
        <v>48</v>
      </c>
      <c r="B28" s="32" t="s">
        <v>49</v>
      </c>
      <c r="C28" s="34"/>
      <c r="D28" s="33">
        <f>MAX(-MAX(C29,C30),0)</f>
        <v>0</v>
      </c>
      <c r="E28" s="33">
        <f t="shared" ref="E28:G28" si="8">MAX(-MAX(D29,D30),0)</f>
        <v>0</v>
      </c>
      <c r="F28" s="33">
        <f t="shared" si="8"/>
        <v>0</v>
      </c>
      <c r="G28" s="33">
        <f t="shared" si="8"/>
        <v>0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spans="1:30" s="36" customFormat="1" ht="30" x14ac:dyDescent="0.25">
      <c r="A29" s="14" t="s">
        <v>50</v>
      </c>
      <c r="B29" s="32" t="s">
        <v>51</v>
      </c>
      <c r="C29" s="33">
        <f>C25-C20-C28</f>
        <v>0</v>
      </c>
      <c r="D29" s="33">
        <f>D25-D20-D28</f>
        <v>0</v>
      </c>
      <c r="E29" s="33">
        <f>E25-E20-E28</f>
        <v>0</v>
      </c>
      <c r="F29" s="33">
        <f>F25-F20-F28</f>
        <v>0</v>
      </c>
      <c r="G29" s="33">
        <f>G25-G20-G28</f>
        <v>0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0" spans="1:30" s="36" customFormat="1" ht="30" x14ac:dyDescent="0.25">
      <c r="A30" s="14" t="s">
        <v>52</v>
      </c>
      <c r="B30" s="32" t="s">
        <v>53</v>
      </c>
      <c r="C30" s="33">
        <f>C25+C26-C27</f>
        <v>0</v>
      </c>
      <c r="D30" s="33">
        <f>D25+D26-D27</f>
        <v>0</v>
      </c>
      <c r="E30" s="33">
        <f>E25+E26-E27</f>
        <v>0</v>
      </c>
      <c r="F30" s="33">
        <f>F25+F26-F27</f>
        <v>0</v>
      </c>
      <c r="G30" s="33">
        <f>G25+G26-G27</f>
        <v>0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spans="1:30" s="36" customFormat="1" ht="15.75" thickBot="1" x14ac:dyDescent="0.3">
      <c r="A31" s="14" t="s">
        <v>54</v>
      </c>
      <c r="B31" s="32" t="s">
        <v>55</v>
      </c>
      <c r="C31" s="33">
        <f>MAX(C30,C29, 0)</f>
        <v>0</v>
      </c>
      <c r="D31" s="33">
        <f>MAX(D30,D29, 0)</f>
        <v>0</v>
      </c>
      <c r="E31" s="33">
        <f t="shared" ref="E31:G31" si="9">MAX(E30,E29, 0)</f>
        <v>0</v>
      </c>
      <c r="F31" s="33">
        <f t="shared" si="9"/>
        <v>0</v>
      </c>
      <c r="G31" s="33">
        <f t="shared" si="9"/>
        <v>0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spans="1:30" s="28" customFormat="1" ht="29.25" customHeight="1" thickBot="1" x14ac:dyDescent="0.4">
      <c r="A32" s="105" t="s">
        <v>56</v>
      </c>
      <c r="B32" s="107"/>
      <c r="C32" s="26">
        <f>C37+C38</f>
        <v>0</v>
      </c>
      <c r="D32" s="26">
        <f>D37+D38</f>
        <v>0</v>
      </c>
      <c r="E32" s="26">
        <f>E37+E38</f>
        <v>0</v>
      </c>
      <c r="F32" s="26">
        <f>F37+F38</f>
        <v>0</v>
      </c>
      <c r="G32" s="26">
        <f>G37+G38</f>
        <v>0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ht="30" x14ac:dyDescent="0.25">
      <c r="A33" s="29" t="s">
        <v>57</v>
      </c>
      <c r="B33" s="37" t="s">
        <v>58</v>
      </c>
      <c r="C33" s="31">
        <f>C14</f>
        <v>0</v>
      </c>
      <c r="D33" s="33">
        <f>IF(C35&lt;0,C33,C33-(C34-C35))</f>
        <v>0</v>
      </c>
      <c r="E33" s="33">
        <f t="shared" ref="E33:G33" si="10">IF(D35&lt;0,D33,D33-(D34-D35))</f>
        <v>0</v>
      </c>
      <c r="F33" s="33">
        <f t="shared" si="10"/>
        <v>0</v>
      </c>
      <c r="G33" s="33">
        <f t="shared" si="10"/>
        <v>0</v>
      </c>
    </row>
    <row r="34" spans="1:30" x14ac:dyDescent="0.25">
      <c r="A34" s="29" t="s">
        <v>59</v>
      </c>
      <c r="B34" s="37" t="s">
        <v>60</v>
      </c>
      <c r="C34" s="31">
        <f>C8-C11+C13</f>
        <v>0</v>
      </c>
      <c r="D34" s="31">
        <f>D8-D11+D13</f>
        <v>0</v>
      </c>
      <c r="E34" s="31">
        <f>E8-E11+E13</f>
        <v>0</v>
      </c>
      <c r="F34" s="31">
        <f>F8-F11+F13</f>
        <v>0</v>
      </c>
      <c r="G34" s="31">
        <f>G8-G11+G13</f>
        <v>0</v>
      </c>
    </row>
    <row r="35" spans="1:30" x14ac:dyDescent="0.25">
      <c r="A35" s="38" t="s">
        <v>61</v>
      </c>
      <c r="B35" s="39" t="s">
        <v>62</v>
      </c>
      <c r="C35" s="40">
        <f>IF(C34&gt;0,C34-MIN((C8-C11+C13)/2,C33),C34)</f>
        <v>0</v>
      </c>
      <c r="D35" s="40">
        <f>IF(D34&gt;0,D34-MIN((D8-D11+D13)/2,D33),D34)</f>
        <v>0</v>
      </c>
      <c r="E35" s="40">
        <f>IF(E34&gt;0,E34-MIN((E8-E11+E13)/2,E33),E34)</f>
        <v>0</v>
      </c>
      <c r="F35" s="40">
        <f>IF(F34&gt;0,F34-MIN((F8-F11+F13)/2,F33),F34)</f>
        <v>0</v>
      </c>
      <c r="G35" s="40">
        <f>IF(G34&gt;0,G34-MIN((G8-G11+G13)/2,G33),G34)</f>
        <v>0</v>
      </c>
    </row>
    <row r="36" spans="1:30" ht="17.25" x14ac:dyDescent="0.25">
      <c r="A36" s="41" t="s">
        <v>63</v>
      </c>
      <c r="B36" s="42" t="s">
        <v>64</v>
      </c>
      <c r="C36" s="43">
        <f>MAX(C35*0.1,0)</f>
        <v>0</v>
      </c>
      <c r="D36" s="43">
        <f t="shared" ref="D36:G36" si="11">MAX(D35*0.1,0)</f>
        <v>0</v>
      </c>
      <c r="E36" s="43">
        <f t="shared" si="11"/>
        <v>0</v>
      </c>
      <c r="F36" s="43">
        <f t="shared" si="11"/>
        <v>0</v>
      </c>
      <c r="G36" s="43">
        <f t="shared" si="11"/>
        <v>0</v>
      </c>
    </row>
    <row r="37" spans="1:30" s="45" customFormat="1" ht="17.25" x14ac:dyDescent="0.25">
      <c r="A37" s="41" t="s">
        <v>65</v>
      </c>
      <c r="B37" s="44" t="s">
        <v>66</v>
      </c>
      <c r="C37" s="43">
        <f>MAX(C36*0.06,C36-C15)</f>
        <v>0</v>
      </c>
      <c r="D37" s="43">
        <f t="shared" ref="D37:G37" si="12">MAX(D36*0.06,D36-D15)</f>
        <v>0</v>
      </c>
      <c r="E37" s="43">
        <f t="shared" si="12"/>
        <v>0</v>
      </c>
      <c r="F37" s="43">
        <f t="shared" si="12"/>
        <v>0</v>
      </c>
      <c r="G37" s="43">
        <f t="shared" si="12"/>
        <v>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5.75" thickBot="1" x14ac:dyDescent="0.3">
      <c r="A38" s="41" t="s">
        <v>67</v>
      </c>
      <c r="B38" s="44" t="s">
        <v>68</v>
      </c>
      <c r="C38" s="40">
        <f>C16*0.285-C17*342000-C18*174000-C19</f>
        <v>0</v>
      </c>
      <c r="D38" s="40">
        <f>D16*0.285-D17*342000-D18*174000-D19</f>
        <v>0</v>
      </c>
      <c r="E38" s="40">
        <f>E16*0.285-E17*342000-E18*174000-E19</f>
        <v>0</v>
      </c>
      <c r="F38" s="40">
        <f>F16*0.285-F17*342000-F18*174000-F19</f>
        <v>0</v>
      </c>
      <c r="G38" s="40">
        <f>G16*0.285-G17*342000-G18*174000-G19</f>
        <v>0</v>
      </c>
    </row>
    <row r="39" spans="1:30" s="28" customFormat="1" ht="29.25" customHeight="1" thickBot="1" x14ac:dyDescent="0.4">
      <c r="A39" s="107" t="s">
        <v>69</v>
      </c>
      <c r="B39" s="107"/>
      <c r="C39" s="107"/>
      <c r="D39" s="107"/>
      <c r="E39" s="107"/>
      <c r="F39" s="46"/>
      <c r="G39" s="47">
        <f>IF(AND(C22&lt;&gt;"",C23&lt;&gt;""),G53+G54,"Töltse ki a 14., 15. sort!")</f>
        <v>0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s="28" customFormat="1" ht="33.75" customHeight="1" thickBot="1" x14ac:dyDescent="0.4">
      <c r="A40" s="108" t="s">
        <v>70</v>
      </c>
      <c r="B40" s="109"/>
      <c r="C40" s="109"/>
      <c r="D40" s="109"/>
      <c r="E40" s="109"/>
      <c r="F40" s="48"/>
      <c r="G40" s="49">
        <f>IFERROR(MAX(G47*0.1+MAX((G47-500000000)*0.09, 0),0),"Töltse ki a 14., 15. sort!")</f>
        <v>0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s="51" customFormat="1" ht="27" customHeight="1" x14ac:dyDescent="0.25">
      <c r="A41" s="110" t="s">
        <v>71</v>
      </c>
      <c r="B41" s="111"/>
      <c r="C41" s="111"/>
      <c r="D41" s="111"/>
      <c r="E41" s="111"/>
      <c r="F41" s="111"/>
      <c r="G41" s="112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s="51" customFormat="1" x14ac:dyDescent="0.25">
      <c r="A42" s="52" t="s">
        <v>72</v>
      </c>
      <c r="B42" s="113" t="s">
        <v>73</v>
      </c>
      <c r="C42" s="113"/>
      <c r="D42" s="113"/>
      <c r="E42" s="113"/>
      <c r="F42" s="53"/>
      <c r="G42" s="54">
        <f>IF(AND(C22&lt;&gt;"",C23&lt;&gt;""),MAX(C22-C22*4*C23,0)+MAX(D22-D22*3*D23,0)+MAX(E22-E22*2*E23,0)+MAX(F22-F22*1*F23,0),"Töltse ki a 14., 15. sort!")</f>
        <v>0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s="51" customFormat="1" x14ac:dyDescent="0.25">
      <c r="A43" s="55" t="s">
        <v>74</v>
      </c>
      <c r="B43" s="113" t="s">
        <v>75</v>
      </c>
      <c r="C43" s="113"/>
      <c r="D43" s="113"/>
      <c r="E43" s="113"/>
      <c r="F43" s="53"/>
      <c r="G43" s="56">
        <f>IF(AND(C22&lt;&gt;"",C23&lt;&gt;""),IF(C23&lt;1/4,MIN(C22*C23,C22-C22*4*C23),0)+IF(D23&lt;1/3,MIN(D22*D23,D22-D22*3*D23),0)+IF(E23&lt;1/2,MIN(E22*E23,E22-E22*2*E23),0)+IF(F23&lt;1,MIN(F22*F23,F22-F22*1*F23),0),"Töltse ki a 14., 15. sort!")</f>
        <v>0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s="51" customFormat="1" x14ac:dyDescent="0.25">
      <c r="A44" s="52" t="s">
        <v>76</v>
      </c>
      <c r="B44" s="89" t="s">
        <v>77</v>
      </c>
      <c r="C44" s="89"/>
      <c r="D44" s="89"/>
      <c r="E44" s="89"/>
      <c r="F44" s="96"/>
      <c r="G44" s="43">
        <f>SUM(C8:F8)+SUM(C38:F38)-SUM(C24:F24)-SUM(D12:F12)</f>
        <v>0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s="51" customFormat="1" x14ac:dyDescent="0.25">
      <c r="A45" s="52" t="s">
        <v>78</v>
      </c>
      <c r="B45" s="89" t="s">
        <v>79</v>
      </c>
      <c r="C45" s="89"/>
      <c r="D45" s="89"/>
      <c r="E45" s="89"/>
      <c r="F45" s="96"/>
      <c r="G45" s="43">
        <f>C11+D11+E11+F11</f>
        <v>0</v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s="51" customFormat="1" x14ac:dyDescent="0.25">
      <c r="A46" s="52" t="s">
        <v>80</v>
      </c>
      <c r="B46" s="87" t="s">
        <v>81</v>
      </c>
      <c r="C46" s="87"/>
      <c r="D46" s="87"/>
      <c r="E46" s="87"/>
      <c r="F46" s="88"/>
      <c r="G46" s="43">
        <f>G27</f>
        <v>0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s="51" customFormat="1" ht="15" customHeight="1" x14ac:dyDescent="0.25">
      <c r="A47" s="52" t="s">
        <v>82</v>
      </c>
      <c r="B47" s="89" t="s">
        <v>83</v>
      </c>
      <c r="C47" s="89"/>
      <c r="D47" s="89"/>
      <c r="E47" s="89"/>
      <c r="F47" s="53"/>
      <c r="G47" s="54">
        <f>IFERROR(MAX(G44-G45-G42,0),"Töltse ki a 14., 15. sort!")</f>
        <v>0</v>
      </c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s="51" customFormat="1" ht="27" customHeight="1" x14ac:dyDescent="0.25">
      <c r="A48" s="90" t="s">
        <v>84</v>
      </c>
      <c r="B48" s="91"/>
      <c r="C48" s="91"/>
      <c r="D48" s="91"/>
      <c r="E48" s="91"/>
      <c r="F48" s="91"/>
      <c r="G48" s="92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s="51" customFormat="1" ht="15" customHeight="1" x14ac:dyDescent="0.25">
      <c r="A49" s="52" t="s">
        <v>85</v>
      </c>
      <c r="B49" s="89" t="s">
        <v>86</v>
      </c>
      <c r="C49" s="89"/>
      <c r="D49" s="89"/>
      <c r="E49" s="89"/>
      <c r="F49" s="53"/>
      <c r="G49" s="54">
        <f>IFERROR(G46-MIN(G44-G45-G42, 0),"Töltse ki a 14., 15. sort!")</f>
        <v>0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s="51" customFormat="1" x14ac:dyDescent="0.25">
      <c r="A50" s="52" t="s">
        <v>87</v>
      </c>
      <c r="B50" s="89" t="s">
        <v>88</v>
      </c>
      <c r="C50" s="89"/>
      <c r="D50" s="89"/>
      <c r="E50" s="89"/>
      <c r="F50" s="53"/>
      <c r="G50" s="54">
        <f>IFERROR(G34+G43,"Töltse ki a 14., 15. sort!")</f>
        <v>0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s="51" customFormat="1" x14ac:dyDescent="0.25">
      <c r="A51" s="55" t="s">
        <v>89</v>
      </c>
      <c r="B51" s="89" t="s">
        <v>90</v>
      </c>
      <c r="C51" s="89"/>
      <c r="D51" s="89"/>
      <c r="E51" s="89"/>
      <c r="F51" s="53"/>
      <c r="G51" s="54">
        <f>IFERROR(IF(G50&gt;0, MAX(G50/2,G50-G49), G50),"Töltse ki a 14., 15. sort!")</f>
        <v>0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s="51" customFormat="1" x14ac:dyDescent="0.25">
      <c r="A52" s="57" t="s">
        <v>91</v>
      </c>
      <c r="B52" s="93" t="s">
        <v>92</v>
      </c>
      <c r="C52" s="93"/>
      <c r="D52" s="93"/>
      <c r="E52" s="93"/>
      <c r="F52" s="53"/>
      <c r="G52" s="54">
        <f>IFERROR(MAX(G51*0.1+MAX((G51-500000000)*0.09, 0),0),"Töltse ki a 14., 15. sort!")</f>
        <v>0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</row>
    <row r="53" spans="1:30" s="51" customFormat="1" ht="17.25" x14ac:dyDescent="0.25">
      <c r="A53" s="58" t="s">
        <v>93</v>
      </c>
      <c r="B53" s="93" t="s">
        <v>94</v>
      </c>
      <c r="C53" s="93"/>
      <c r="D53" s="93"/>
      <c r="E53" s="93"/>
      <c r="F53" s="53"/>
      <c r="G53" s="54">
        <f>IFERROR(MAX(G52*0.06,G52-C15),"Töltse ki a 14., 15. sort!")</f>
        <v>0</v>
      </c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</row>
    <row r="54" spans="1:30" s="51" customFormat="1" x14ac:dyDescent="0.25">
      <c r="A54" s="59" t="s">
        <v>95</v>
      </c>
      <c r="B54" s="94" t="s">
        <v>96</v>
      </c>
      <c r="C54" s="94"/>
      <c r="D54" s="94"/>
      <c r="E54" s="94"/>
      <c r="F54" s="95"/>
      <c r="G54" s="60">
        <f>G38</f>
        <v>0</v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</row>
    <row r="55" spans="1:30" s="51" customFormat="1" ht="15.75" customHeight="1" x14ac:dyDescent="0.25">
      <c r="A55" s="61"/>
      <c r="B55" s="62"/>
      <c r="C55" s="63"/>
      <c r="D55" s="62"/>
      <c r="E55" s="62"/>
      <c r="F55" s="62"/>
      <c r="G55" s="64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</row>
    <row r="56" spans="1:30" s="51" customFormat="1" ht="28.5" customHeight="1" x14ac:dyDescent="0.25">
      <c r="A56" s="78" t="s">
        <v>97</v>
      </c>
      <c r="B56" s="79"/>
      <c r="C56" s="79"/>
      <c r="D56" s="79"/>
      <c r="E56" s="79"/>
      <c r="F56" s="79"/>
      <c r="G56" s="8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</row>
    <row r="57" spans="1:30" s="51" customFormat="1" ht="29.25" customHeight="1" x14ac:dyDescent="0.25">
      <c r="A57" s="78" t="s">
        <v>98</v>
      </c>
      <c r="B57" s="79"/>
      <c r="C57" s="79"/>
      <c r="D57" s="79"/>
      <c r="E57" s="79"/>
      <c r="F57" s="79"/>
      <c r="G57" s="8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</row>
    <row r="58" spans="1:30" s="51" customFormat="1" x14ac:dyDescent="0.25">
      <c r="A58" s="78" t="s">
        <v>99</v>
      </c>
      <c r="B58" s="79"/>
      <c r="C58" s="79"/>
      <c r="D58" s="79"/>
      <c r="E58" s="79"/>
      <c r="F58" s="79"/>
      <c r="G58" s="8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</row>
    <row r="59" spans="1:30" s="51" customFormat="1" ht="41.25" customHeight="1" x14ac:dyDescent="0.25">
      <c r="A59" s="81" t="s">
        <v>100</v>
      </c>
      <c r="B59" s="82"/>
      <c r="C59" s="82"/>
      <c r="D59" s="82"/>
      <c r="E59" s="82"/>
      <c r="F59" s="82"/>
      <c r="G59" s="83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</row>
    <row r="60" spans="1:30" s="51" customFormat="1" ht="15.75" customHeight="1" x14ac:dyDescent="0.25">
      <c r="A60" s="78" t="s">
        <v>101</v>
      </c>
      <c r="B60" s="79"/>
      <c r="C60" s="79"/>
      <c r="D60" s="79"/>
      <c r="E60" s="79"/>
      <c r="F60" s="79"/>
      <c r="G60" s="8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</row>
    <row r="61" spans="1:30" s="51" customFormat="1" ht="18.75" customHeight="1" x14ac:dyDescent="0.25">
      <c r="A61" s="84" t="s">
        <v>102</v>
      </c>
      <c r="B61" s="85"/>
      <c r="C61" s="85"/>
      <c r="D61" s="85"/>
      <c r="E61" s="85"/>
      <c r="F61" s="85"/>
      <c r="G61" s="86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</row>
    <row r="62" spans="1:30" s="51" customFormat="1" ht="28.5" customHeight="1" x14ac:dyDescent="0.25">
      <c r="A62" s="78" t="s">
        <v>103</v>
      </c>
      <c r="B62" s="79"/>
      <c r="C62" s="79"/>
      <c r="D62" s="79"/>
      <c r="E62" s="79"/>
      <c r="F62" s="79"/>
      <c r="G62" s="8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</row>
    <row r="63" spans="1:30" s="51" customFormat="1" ht="18" customHeight="1" x14ac:dyDescent="0.25">
      <c r="A63" s="78" t="s">
        <v>104</v>
      </c>
      <c r="B63" s="79"/>
      <c r="C63" s="79"/>
      <c r="D63" s="79"/>
      <c r="E63" s="79"/>
      <c r="F63" s="79"/>
      <c r="G63" s="8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</row>
    <row r="64" spans="1:30" s="51" customFormat="1" ht="18" customHeight="1" x14ac:dyDescent="0.25">
      <c r="A64" s="78" t="s">
        <v>105</v>
      </c>
      <c r="B64" s="79"/>
      <c r="C64" s="79"/>
      <c r="D64" s="79"/>
      <c r="E64" s="79"/>
      <c r="F64" s="79"/>
      <c r="G64" s="8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</row>
    <row r="65" spans="1:30" s="51" customFormat="1" ht="15.75" customHeight="1" x14ac:dyDescent="0.25">
      <c r="A65" s="78" t="s">
        <v>106</v>
      </c>
      <c r="B65" s="79"/>
      <c r="C65" s="79"/>
      <c r="D65" s="79"/>
      <c r="E65" s="79"/>
      <c r="F65" s="79"/>
      <c r="G65" s="8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</row>
    <row r="66" spans="1:30" s="51" customFormat="1" ht="18.75" customHeight="1" x14ac:dyDescent="0.25">
      <c r="A66" s="78" t="s">
        <v>107</v>
      </c>
      <c r="B66" s="79"/>
      <c r="C66" s="79"/>
      <c r="D66" s="79"/>
      <c r="E66" s="79"/>
      <c r="F66" s="79"/>
      <c r="G66" s="8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</row>
    <row r="67" spans="1:30" x14ac:dyDescent="0.25">
      <c r="A67" s="65"/>
      <c r="B67" s="66"/>
      <c r="C67" s="66"/>
      <c r="D67" s="66"/>
      <c r="E67" s="66"/>
      <c r="F67" s="66"/>
      <c r="G67" s="67"/>
    </row>
    <row r="68" spans="1:30" s="7" customFormat="1" x14ac:dyDescent="0.25"/>
    <row r="69" spans="1:30" s="7" customFormat="1" x14ac:dyDescent="0.25"/>
    <row r="70" spans="1:30" s="7" customFormat="1" x14ac:dyDescent="0.25"/>
    <row r="71" spans="1:30" s="7" customFormat="1" x14ac:dyDescent="0.25"/>
    <row r="72" spans="1:30" s="7" customFormat="1" x14ac:dyDescent="0.25"/>
    <row r="73" spans="1:30" s="7" customFormat="1" x14ac:dyDescent="0.25"/>
    <row r="74" spans="1:30" s="7" customFormat="1" x14ac:dyDescent="0.25"/>
    <row r="75" spans="1:30" s="7" customFormat="1" x14ac:dyDescent="0.25"/>
    <row r="76" spans="1:30" s="7" customFormat="1" x14ac:dyDescent="0.25"/>
    <row r="77" spans="1:30" s="7" customFormat="1" x14ac:dyDescent="0.25"/>
    <row r="78" spans="1:30" s="7" customFormat="1" x14ac:dyDescent="0.25"/>
    <row r="79" spans="1:30" s="7" customFormat="1" x14ac:dyDescent="0.25"/>
    <row r="80" spans="1:3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  <row r="432" s="7" customFormat="1" x14ac:dyDescent="0.25"/>
    <row r="433" s="7" customFormat="1" x14ac:dyDescent="0.25"/>
    <row r="434" s="7" customFormat="1" x14ac:dyDescent="0.25"/>
    <row r="435" s="7" customFormat="1" x14ac:dyDescent="0.25"/>
    <row r="436" s="7" customFormat="1" x14ac:dyDescent="0.25"/>
    <row r="437" s="7" customFormat="1" x14ac:dyDescent="0.25"/>
    <row r="438" s="7" customFormat="1" x14ac:dyDescent="0.25"/>
    <row r="439" s="7" customFormat="1" x14ac:dyDescent="0.25"/>
    <row r="440" s="7" customFormat="1" x14ac:dyDescent="0.25"/>
    <row r="441" s="7" customFormat="1" x14ac:dyDescent="0.25"/>
    <row r="442" s="7" customFormat="1" x14ac:dyDescent="0.25"/>
    <row r="443" s="7" customFormat="1" x14ac:dyDescent="0.25"/>
    <row r="444" s="7" customFormat="1" x14ac:dyDescent="0.25"/>
    <row r="445" s="7" customFormat="1" x14ac:dyDescent="0.25"/>
    <row r="446" s="7" customFormat="1" x14ac:dyDescent="0.25"/>
    <row r="447" s="7" customFormat="1" x14ac:dyDescent="0.25"/>
    <row r="448" s="7" customFormat="1" x14ac:dyDescent="0.25"/>
    <row r="449" s="7" customFormat="1" x14ac:dyDescent="0.25"/>
    <row r="450" s="7" customFormat="1" x14ac:dyDescent="0.25"/>
    <row r="451" s="7" customFormat="1" x14ac:dyDescent="0.25"/>
    <row r="452" s="7" customFormat="1" x14ac:dyDescent="0.25"/>
    <row r="453" s="7" customFormat="1" x14ac:dyDescent="0.25"/>
    <row r="454" s="7" customFormat="1" x14ac:dyDescent="0.25"/>
    <row r="455" s="7" customFormat="1" x14ac:dyDescent="0.25"/>
    <row r="456" s="7" customFormat="1" x14ac:dyDescent="0.25"/>
    <row r="457" s="7" customFormat="1" x14ac:dyDescent="0.25"/>
    <row r="458" s="7" customFormat="1" x14ac:dyDescent="0.25"/>
    <row r="459" s="7" customFormat="1" x14ac:dyDescent="0.25"/>
    <row r="460" s="7" customFormat="1" x14ac:dyDescent="0.25"/>
    <row r="461" s="7" customFormat="1" x14ac:dyDescent="0.25"/>
    <row r="462" s="7" customFormat="1" x14ac:dyDescent="0.25"/>
    <row r="463" s="7" customFormat="1" x14ac:dyDescent="0.25"/>
    <row r="464" s="7" customFormat="1" x14ac:dyDescent="0.25"/>
    <row r="465" s="7" customFormat="1" x14ac:dyDescent="0.25"/>
    <row r="466" s="7" customFormat="1" x14ac:dyDescent="0.25"/>
    <row r="467" s="7" customFormat="1" x14ac:dyDescent="0.25"/>
    <row r="468" s="7" customFormat="1" x14ac:dyDescent="0.25"/>
    <row r="469" s="7" customFormat="1" x14ac:dyDescent="0.25"/>
    <row r="470" s="7" customFormat="1" x14ac:dyDescent="0.25"/>
    <row r="471" s="7" customFormat="1" x14ac:dyDescent="0.25"/>
    <row r="472" s="7" customFormat="1" x14ac:dyDescent="0.25"/>
    <row r="473" s="7" customFormat="1" x14ac:dyDescent="0.25"/>
    <row r="474" s="7" customFormat="1" x14ac:dyDescent="0.25"/>
    <row r="475" s="7" customFormat="1" x14ac:dyDescent="0.25"/>
    <row r="476" s="7" customFormat="1" x14ac:dyDescent="0.25"/>
    <row r="477" s="7" customFormat="1" x14ac:dyDescent="0.25"/>
    <row r="478" s="7" customFormat="1" x14ac:dyDescent="0.25"/>
    <row r="479" s="7" customFormat="1" x14ac:dyDescent="0.25"/>
    <row r="480" s="7" customFormat="1" x14ac:dyDescent="0.25"/>
    <row r="481" s="7" customFormat="1" x14ac:dyDescent="0.25"/>
    <row r="482" s="7" customFormat="1" x14ac:dyDescent="0.25"/>
    <row r="483" s="7" customFormat="1" x14ac:dyDescent="0.25"/>
    <row r="484" s="7" customFormat="1" x14ac:dyDescent="0.25"/>
    <row r="485" s="7" customFormat="1" x14ac:dyDescent="0.25"/>
    <row r="486" s="7" customFormat="1" x14ac:dyDescent="0.25"/>
    <row r="487" s="7" customFormat="1" x14ac:dyDescent="0.25"/>
    <row r="488" s="7" customFormat="1" x14ac:dyDescent="0.25"/>
    <row r="489" s="7" customFormat="1" x14ac:dyDescent="0.25"/>
    <row r="490" s="7" customFormat="1" x14ac:dyDescent="0.25"/>
    <row r="491" s="7" customFormat="1" x14ac:dyDescent="0.25"/>
    <row r="492" s="7" customFormat="1" x14ac:dyDescent="0.25"/>
    <row r="493" s="7" customFormat="1" x14ac:dyDescent="0.25"/>
    <row r="494" s="7" customFormat="1" x14ac:dyDescent="0.25"/>
    <row r="495" s="7" customFormat="1" x14ac:dyDescent="0.25"/>
    <row r="496" s="7" customFormat="1" x14ac:dyDescent="0.25"/>
    <row r="497" s="7" customFormat="1" x14ac:dyDescent="0.25"/>
    <row r="498" s="7" customFormat="1" x14ac:dyDescent="0.25"/>
    <row r="499" s="7" customFormat="1" x14ac:dyDescent="0.25"/>
    <row r="500" s="7" customFormat="1" x14ac:dyDescent="0.25"/>
    <row r="501" s="7" customFormat="1" x14ac:dyDescent="0.25"/>
    <row r="502" s="7" customFormat="1" x14ac:dyDescent="0.25"/>
    <row r="503" s="7" customFormat="1" x14ac:dyDescent="0.25"/>
    <row r="504" s="7" customFormat="1" x14ac:dyDescent="0.25"/>
    <row r="505" s="7" customFormat="1" x14ac:dyDescent="0.25"/>
    <row r="506" s="7" customFormat="1" x14ac:dyDescent="0.25"/>
    <row r="507" s="7" customFormat="1" x14ac:dyDescent="0.25"/>
    <row r="508" s="7" customFormat="1" x14ac:dyDescent="0.25"/>
    <row r="509" s="7" customFormat="1" x14ac:dyDescent="0.25"/>
    <row r="510" s="7" customFormat="1" x14ac:dyDescent="0.25"/>
    <row r="511" s="7" customFormat="1" x14ac:dyDescent="0.25"/>
    <row r="512" s="7" customFormat="1" x14ac:dyDescent="0.25"/>
    <row r="513" s="7" customFormat="1" x14ac:dyDescent="0.25"/>
    <row r="514" s="7" customFormat="1" x14ac:dyDescent="0.25"/>
    <row r="515" s="7" customFormat="1" x14ac:dyDescent="0.25"/>
    <row r="516" s="7" customFormat="1" x14ac:dyDescent="0.25"/>
    <row r="517" s="7" customFormat="1" x14ac:dyDescent="0.25"/>
    <row r="518" s="7" customFormat="1" x14ac:dyDescent="0.25"/>
    <row r="519" s="7" customFormat="1" x14ac:dyDescent="0.25"/>
    <row r="520" s="7" customFormat="1" x14ac:dyDescent="0.25"/>
    <row r="521" s="7" customFormat="1" x14ac:dyDescent="0.25"/>
    <row r="522" s="7" customFormat="1" x14ac:dyDescent="0.25"/>
    <row r="523" s="7" customFormat="1" x14ac:dyDescent="0.25"/>
    <row r="524" s="7" customFormat="1" x14ac:dyDescent="0.25"/>
    <row r="525" s="7" customFormat="1" x14ac:dyDescent="0.25"/>
    <row r="526" s="7" customFormat="1" x14ac:dyDescent="0.25"/>
    <row r="527" s="7" customFormat="1" x14ac:dyDescent="0.25"/>
    <row r="528" s="7" customFormat="1" x14ac:dyDescent="0.25"/>
    <row r="529" s="7" customFormat="1" x14ac:dyDescent="0.25"/>
    <row r="530" s="7" customFormat="1" x14ac:dyDescent="0.25"/>
    <row r="531" s="7" customFormat="1" x14ac:dyDescent="0.25"/>
    <row r="532" s="7" customFormat="1" x14ac:dyDescent="0.25"/>
    <row r="533" s="7" customFormat="1" x14ac:dyDescent="0.25"/>
    <row r="534" s="7" customFormat="1" x14ac:dyDescent="0.25"/>
    <row r="535" s="7" customFormat="1" x14ac:dyDescent="0.25"/>
    <row r="536" s="7" customFormat="1" x14ac:dyDescent="0.25"/>
    <row r="537" s="7" customFormat="1" x14ac:dyDescent="0.25"/>
    <row r="538" s="7" customFormat="1" x14ac:dyDescent="0.25"/>
    <row r="539" s="7" customFormat="1" x14ac:dyDescent="0.25"/>
    <row r="540" s="7" customFormat="1" x14ac:dyDescent="0.25"/>
    <row r="541" s="7" customFormat="1" x14ac:dyDescent="0.25"/>
    <row r="542" s="7" customFormat="1" x14ac:dyDescent="0.25"/>
    <row r="543" s="7" customFormat="1" x14ac:dyDescent="0.25"/>
    <row r="544" s="7" customFormat="1" x14ac:dyDescent="0.25"/>
    <row r="545" s="7" customFormat="1" x14ac:dyDescent="0.25"/>
    <row r="546" s="7" customFormat="1" x14ac:dyDescent="0.25"/>
    <row r="547" s="7" customFormat="1" x14ac:dyDescent="0.25"/>
    <row r="548" s="7" customFormat="1" x14ac:dyDescent="0.25"/>
    <row r="549" s="7" customFormat="1" x14ac:dyDescent="0.25"/>
    <row r="550" s="7" customFormat="1" x14ac:dyDescent="0.25"/>
    <row r="551" s="7" customFormat="1" x14ac:dyDescent="0.25"/>
    <row r="552" s="7" customFormat="1" x14ac:dyDescent="0.25"/>
    <row r="553" s="7" customFormat="1" x14ac:dyDescent="0.25"/>
    <row r="554" s="7" customFormat="1" x14ac:dyDescent="0.25"/>
    <row r="555" s="7" customFormat="1" x14ac:dyDescent="0.25"/>
    <row r="556" s="7" customFormat="1" x14ac:dyDescent="0.25"/>
    <row r="557" s="7" customFormat="1" x14ac:dyDescent="0.25"/>
    <row r="558" s="7" customFormat="1" x14ac:dyDescent="0.25"/>
    <row r="559" s="7" customFormat="1" x14ac:dyDescent="0.25"/>
    <row r="560" s="7" customFormat="1" x14ac:dyDescent="0.25"/>
    <row r="561" s="7" customFormat="1" x14ac:dyDescent="0.25"/>
    <row r="562" s="7" customFormat="1" x14ac:dyDescent="0.25"/>
    <row r="563" s="7" customFormat="1" x14ac:dyDescent="0.25"/>
    <row r="564" s="7" customFormat="1" x14ac:dyDescent="0.25"/>
    <row r="565" s="7" customFormat="1" x14ac:dyDescent="0.25"/>
    <row r="566" s="7" customFormat="1" x14ac:dyDescent="0.25"/>
    <row r="567" s="7" customFormat="1" x14ac:dyDescent="0.25"/>
    <row r="568" s="7" customFormat="1" x14ac:dyDescent="0.25"/>
    <row r="569" s="7" customFormat="1" x14ac:dyDescent="0.25"/>
    <row r="570" s="7" customFormat="1" x14ac:dyDescent="0.25"/>
    <row r="571" s="7" customFormat="1" x14ac:dyDescent="0.25"/>
    <row r="572" s="7" customFormat="1" x14ac:dyDescent="0.25"/>
    <row r="573" s="7" customFormat="1" x14ac:dyDescent="0.25"/>
    <row r="574" s="7" customFormat="1" x14ac:dyDescent="0.25"/>
    <row r="575" s="7" customFormat="1" x14ac:dyDescent="0.25"/>
    <row r="576" s="7" customFormat="1" x14ac:dyDescent="0.25"/>
    <row r="577" s="7" customFormat="1" x14ac:dyDescent="0.25"/>
    <row r="578" s="7" customFormat="1" x14ac:dyDescent="0.25"/>
    <row r="579" s="7" customFormat="1" x14ac:dyDescent="0.25"/>
    <row r="580" s="7" customFormat="1" x14ac:dyDescent="0.25"/>
    <row r="581" s="7" customFormat="1" x14ac:dyDescent="0.25"/>
    <row r="582" s="7" customFormat="1" x14ac:dyDescent="0.25"/>
    <row r="583" s="7" customFormat="1" x14ac:dyDescent="0.25"/>
    <row r="584" s="7" customFormat="1" x14ac:dyDescent="0.25"/>
    <row r="585" s="7" customFormat="1" x14ac:dyDescent="0.25"/>
    <row r="586" s="7" customFormat="1" x14ac:dyDescent="0.25"/>
    <row r="587" s="7" customFormat="1" x14ac:dyDescent="0.25"/>
    <row r="588" s="7" customFormat="1" x14ac:dyDescent="0.25"/>
    <row r="589" s="7" customFormat="1" x14ac:dyDescent="0.25"/>
    <row r="590" s="7" customFormat="1" x14ac:dyDescent="0.25"/>
    <row r="591" s="7" customFormat="1" x14ac:dyDescent="0.25"/>
    <row r="592" s="7" customFormat="1" x14ac:dyDescent="0.25"/>
    <row r="593" s="7" customFormat="1" x14ac:dyDescent="0.25"/>
    <row r="594" s="7" customFormat="1" x14ac:dyDescent="0.25"/>
    <row r="595" s="7" customFormat="1" x14ac:dyDescent="0.25"/>
    <row r="596" s="7" customFormat="1" x14ac:dyDescent="0.25"/>
    <row r="597" s="7" customFormat="1" x14ac:dyDescent="0.25"/>
    <row r="598" s="7" customFormat="1" x14ac:dyDescent="0.25"/>
    <row r="599" s="7" customFormat="1" x14ac:dyDescent="0.25"/>
    <row r="600" s="7" customFormat="1" x14ac:dyDescent="0.25"/>
    <row r="601" s="7" customFormat="1" x14ac:dyDescent="0.25"/>
    <row r="602" s="7" customFormat="1" x14ac:dyDescent="0.25"/>
    <row r="603" s="7" customFormat="1" x14ac:dyDescent="0.25"/>
    <row r="604" s="7" customFormat="1" x14ac:dyDescent="0.25"/>
    <row r="605" s="7" customFormat="1" x14ac:dyDescent="0.25"/>
    <row r="606" s="7" customFormat="1" x14ac:dyDescent="0.25"/>
    <row r="607" s="7" customFormat="1" x14ac:dyDescent="0.25"/>
    <row r="608" s="7" customFormat="1" x14ac:dyDescent="0.25"/>
    <row r="609" s="7" customFormat="1" x14ac:dyDescent="0.25"/>
    <row r="610" s="7" customFormat="1" x14ac:dyDescent="0.25"/>
    <row r="611" s="7" customFormat="1" x14ac:dyDescent="0.25"/>
    <row r="612" s="7" customFormat="1" x14ac:dyDescent="0.25"/>
    <row r="613" s="7" customFormat="1" x14ac:dyDescent="0.25"/>
    <row r="614" s="7" customFormat="1" x14ac:dyDescent="0.25"/>
    <row r="615" s="7" customFormat="1" x14ac:dyDescent="0.25"/>
    <row r="616" s="7" customFormat="1" x14ac:dyDescent="0.25"/>
    <row r="617" s="7" customFormat="1" x14ac:dyDescent="0.25"/>
    <row r="618" s="7" customFormat="1" x14ac:dyDescent="0.25"/>
    <row r="619" s="7" customFormat="1" x14ac:dyDescent="0.25"/>
    <row r="620" s="7" customFormat="1" x14ac:dyDescent="0.25"/>
    <row r="621" s="7" customFormat="1" x14ac:dyDescent="0.25"/>
    <row r="622" s="7" customFormat="1" x14ac:dyDescent="0.25"/>
    <row r="623" s="7" customFormat="1" x14ac:dyDescent="0.25"/>
    <row r="624" s="7" customFormat="1" x14ac:dyDescent="0.25"/>
    <row r="625" s="7" customFormat="1" x14ac:dyDescent="0.25"/>
    <row r="626" s="7" customFormat="1" x14ac:dyDescent="0.25"/>
    <row r="627" s="7" customFormat="1" x14ac:dyDescent="0.25"/>
    <row r="628" s="7" customFormat="1" x14ac:dyDescent="0.25"/>
    <row r="629" s="7" customFormat="1" x14ac:dyDescent="0.25"/>
    <row r="630" s="7" customFormat="1" x14ac:dyDescent="0.25"/>
    <row r="631" s="7" customFormat="1" x14ac:dyDescent="0.25"/>
    <row r="632" s="7" customFormat="1" x14ac:dyDescent="0.25"/>
    <row r="633" s="7" customFormat="1" x14ac:dyDescent="0.25"/>
    <row r="634" s="7" customFormat="1" x14ac:dyDescent="0.25"/>
    <row r="635" s="7" customFormat="1" x14ac:dyDescent="0.25"/>
    <row r="636" s="7" customFormat="1" x14ac:dyDescent="0.25"/>
    <row r="637" s="7" customFormat="1" x14ac:dyDescent="0.25"/>
    <row r="638" s="7" customFormat="1" x14ac:dyDescent="0.25"/>
    <row r="639" s="7" customFormat="1" x14ac:dyDescent="0.25"/>
    <row r="640" s="7" customFormat="1" x14ac:dyDescent="0.25"/>
    <row r="641" s="7" customFormat="1" x14ac:dyDescent="0.25"/>
    <row r="642" s="7" customFormat="1" x14ac:dyDescent="0.25"/>
    <row r="643" s="7" customFormat="1" x14ac:dyDescent="0.25"/>
    <row r="644" s="7" customFormat="1" x14ac:dyDescent="0.25"/>
    <row r="645" s="7" customFormat="1" x14ac:dyDescent="0.25"/>
    <row r="646" s="7" customFormat="1" x14ac:dyDescent="0.25"/>
    <row r="647" s="7" customFormat="1" x14ac:dyDescent="0.25"/>
    <row r="648" s="7" customFormat="1" x14ac:dyDescent="0.25"/>
    <row r="649" s="7" customFormat="1" x14ac:dyDescent="0.25"/>
    <row r="650" s="7" customFormat="1" x14ac:dyDescent="0.25"/>
    <row r="651" s="7" customFormat="1" x14ac:dyDescent="0.25"/>
    <row r="652" s="7" customFormat="1" x14ac:dyDescent="0.25"/>
    <row r="653" s="7" customFormat="1" x14ac:dyDescent="0.25"/>
    <row r="654" s="7" customFormat="1" x14ac:dyDescent="0.25"/>
    <row r="655" s="7" customFormat="1" x14ac:dyDescent="0.25"/>
    <row r="656" s="7" customFormat="1" x14ac:dyDescent="0.25"/>
    <row r="657" s="7" customFormat="1" x14ac:dyDescent="0.25"/>
    <row r="658" s="7" customFormat="1" x14ac:dyDescent="0.25"/>
    <row r="659" s="7" customFormat="1" x14ac:dyDescent="0.25"/>
    <row r="660" s="7" customFormat="1" x14ac:dyDescent="0.25"/>
    <row r="661" s="7" customFormat="1" x14ac:dyDescent="0.25"/>
    <row r="662" s="7" customFormat="1" x14ac:dyDescent="0.25"/>
    <row r="663" s="7" customFormat="1" x14ac:dyDescent="0.25"/>
    <row r="664" s="7" customFormat="1" x14ac:dyDescent="0.25"/>
    <row r="665" s="7" customFormat="1" x14ac:dyDescent="0.25"/>
    <row r="666" s="7" customFormat="1" x14ac:dyDescent="0.25"/>
    <row r="667" s="7" customFormat="1" x14ac:dyDescent="0.25"/>
    <row r="668" s="7" customFormat="1" x14ac:dyDescent="0.25"/>
    <row r="669" s="7" customFormat="1" x14ac:dyDescent="0.25"/>
    <row r="670" s="7" customFormat="1" x14ac:dyDescent="0.25"/>
    <row r="671" s="7" customFormat="1" x14ac:dyDescent="0.25"/>
    <row r="672" s="7" customFormat="1" x14ac:dyDescent="0.25"/>
    <row r="673" s="7" customFormat="1" x14ac:dyDescent="0.25"/>
    <row r="674" s="7" customFormat="1" x14ac:dyDescent="0.25"/>
    <row r="675" s="7" customFormat="1" x14ac:dyDescent="0.25"/>
    <row r="676" s="7" customFormat="1" x14ac:dyDescent="0.25"/>
    <row r="677" s="7" customFormat="1" x14ac:dyDescent="0.25"/>
    <row r="678" s="7" customFormat="1" x14ac:dyDescent="0.25"/>
    <row r="679" s="7" customFormat="1" x14ac:dyDescent="0.25"/>
    <row r="680" s="7" customFormat="1" x14ac:dyDescent="0.25"/>
    <row r="681" s="7" customFormat="1" x14ac:dyDescent="0.25"/>
    <row r="682" s="7" customFormat="1" x14ac:dyDescent="0.25"/>
    <row r="683" s="7" customFormat="1" x14ac:dyDescent="0.25"/>
    <row r="684" s="7" customFormat="1" x14ac:dyDescent="0.25"/>
    <row r="685" s="7" customFormat="1" x14ac:dyDescent="0.25"/>
    <row r="686" s="7" customFormat="1" x14ac:dyDescent="0.25"/>
    <row r="687" s="7" customFormat="1" x14ac:dyDescent="0.25"/>
    <row r="688" s="7" customFormat="1" x14ac:dyDescent="0.25"/>
    <row r="689" s="7" customFormat="1" x14ac:dyDescent="0.25"/>
    <row r="690" s="7" customFormat="1" x14ac:dyDescent="0.25"/>
    <row r="691" s="7" customFormat="1" x14ac:dyDescent="0.25"/>
    <row r="692" s="7" customFormat="1" x14ac:dyDescent="0.25"/>
    <row r="693" s="7" customFormat="1" x14ac:dyDescent="0.25"/>
    <row r="694" s="7" customFormat="1" x14ac:dyDescent="0.25"/>
    <row r="695" s="7" customFormat="1" x14ac:dyDescent="0.25"/>
    <row r="696" s="7" customFormat="1" x14ac:dyDescent="0.25"/>
    <row r="697" s="7" customFormat="1" x14ac:dyDescent="0.25"/>
    <row r="698" s="7" customFormat="1" x14ac:dyDescent="0.25"/>
    <row r="699" s="7" customFormat="1" x14ac:dyDescent="0.25"/>
    <row r="700" s="7" customFormat="1" x14ac:dyDescent="0.25"/>
    <row r="701" s="7" customFormat="1" x14ac:dyDescent="0.25"/>
    <row r="702" s="7" customFormat="1" x14ac:dyDescent="0.25"/>
    <row r="703" s="7" customFormat="1" x14ac:dyDescent="0.25"/>
    <row r="704" s="7" customFormat="1" x14ac:dyDescent="0.25"/>
    <row r="705" s="7" customFormat="1" x14ac:dyDescent="0.25"/>
    <row r="706" s="7" customFormat="1" x14ac:dyDescent="0.25"/>
    <row r="707" s="7" customFormat="1" x14ac:dyDescent="0.25"/>
    <row r="708" s="7" customFormat="1" x14ac:dyDescent="0.25"/>
    <row r="709" s="7" customFormat="1" x14ac:dyDescent="0.25"/>
    <row r="710" s="7" customFormat="1" x14ac:dyDescent="0.25"/>
    <row r="711" s="7" customFormat="1" x14ac:dyDescent="0.25"/>
    <row r="712" s="7" customFormat="1" x14ac:dyDescent="0.25"/>
    <row r="713" s="7" customFormat="1" x14ac:dyDescent="0.25"/>
    <row r="714" s="7" customFormat="1" x14ac:dyDescent="0.25"/>
    <row r="715" s="7" customFormat="1" x14ac:dyDescent="0.25"/>
    <row r="716" s="7" customFormat="1" x14ac:dyDescent="0.25"/>
    <row r="717" s="7" customFormat="1" x14ac:dyDescent="0.25"/>
    <row r="718" s="7" customFormat="1" x14ac:dyDescent="0.25"/>
    <row r="719" s="7" customFormat="1" x14ac:dyDescent="0.25"/>
    <row r="720" s="7" customFormat="1" x14ac:dyDescent="0.25"/>
    <row r="721" s="7" customFormat="1" x14ac:dyDescent="0.25"/>
    <row r="722" s="7" customFormat="1" x14ac:dyDescent="0.25"/>
    <row r="723" s="7" customFormat="1" x14ac:dyDescent="0.25"/>
    <row r="724" s="7" customFormat="1" x14ac:dyDescent="0.25"/>
    <row r="725" s="7" customFormat="1" x14ac:dyDescent="0.25"/>
    <row r="726" s="7" customFormat="1" x14ac:dyDescent="0.25"/>
    <row r="727" s="7" customFormat="1" x14ac:dyDescent="0.25"/>
    <row r="728" s="7" customFormat="1" x14ac:dyDescent="0.25"/>
    <row r="729" s="7" customFormat="1" x14ac:dyDescent="0.25"/>
    <row r="730" s="7" customFormat="1" x14ac:dyDescent="0.25"/>
    <row r="731" s="7" customFormat="1" x14ac:dyDescent="0.25"/>
    <row r="732" s="7" customFormat="1" x14ac:dyDescent="0.25"/>
    <row r="733" s="7" customFormat="1" x14ac:dyDescent="0.25"/>
    <row r="734" s="7" customFormat="1" x14ac:dyDescent="0.25"/>
    <row r="735" s="7" customFormat="1" x14ac:dyDescent="0.25"/>
    <row r="736" s="7" customFormat="1" x14ac:dyDescent="0.25"/>
    <row r="737" s="7" customFormat="1" x14ac:dyDescent="0.25"/>
    <row r="738" s="7" customFormat="1" x14ac:dyDescent="0.25"/>
    <row r="739" s="7" customFormat="1" x14ac:dyDescent="0.25"/>
    <row r="740" s="7" customFormat="1" x14ac:dyDescent="0.25"/>
    <row r="741" s="7" customFormat="1" x14ac:dyDescent="0.25"/>
    <row r="742" s="7" customFormat="1" x14ac:dyDescent="0.25"/>
    <row r="743" s="7" customFormat="1" x14ac:dyDescent="0.25"/>
    <row r="744" s="7" customFormat="1" x14ac:dyDescent="0.25"/>
    <row r="745" s="7" customFormat="1" x14ac:dyDescent="0.25"/>
    <row r="746" s="7" customFormat="1" x14ac:dyDescent="0.25"/>
    <row r="747" s="7" customFormat="1" x14ac:dyDescent="0.25"/>
    <row r="748" s="7" customFormat="1" x14ac:dyDescent="0.25"/>
    <row r="749" s="7" customFormat="1" x14ac:dyDescent="0.25"/>
    <row r="750" s="7" customFormat="1" x14ac:dyDescent="0.25"/>
    <row r="751" s="7" customFormat="1" x14ac:dyDescent="0.25"/>
    <row r="752" s="7" customFormat="1" x14ac:dyDescent="0.25"/>
    <row r="753" s="7" customFormat="1" x14ac:dyDescent="0.25"/>
    <row r="754" s="7" customFormat="1" x14ac:dyDescent="0.25"/>
    <row r="755" s="7" customFormat="1" x14ac:dyDescent="0.25"/>
    <row r="756" s="7" customFormat="1" x14ac:dyDescent="0.25"/>
    <row r="757" s="7" customFormat="1" x14ac:dyDescent="0.25"/>
    <row r="758" s="7" customFormat="1" x14ac:dyDescent="0.25"/>
    <row r="759" s="7" customFormat="1" x14ac:dyDescent="0.25"/>
    <row r="760" s="7" customFormat="1" x14ac:dyDescent="0.25"/>
    <row r="761" s="7" customFormat="1" x14ac:dyDescent="0.25"/>
    <row r="762" s="7" customFormat="1" x14ac:dyDescent="0.25"/>
    <row r="763" s="7" customFormat="1" x14ac:dyDescent="0.25"/>
    <row r="764" s="7" customFormat="1" x14ac:dyDescent="0.25"/>
    <row r="765" s="7" customFormat="1" x14ac:dyDescent="0.25"/>
    <row r="766" s="7" customFormat="1" x14ac:dyDescent="0.25"/>
    <row r="767" s="7" customFormat="1" x14ac:dyDescent="0.25"/>
    <row r="768" s="7" customFormat="1" x14ac:dyDescent="0.25"/>
    <row r="769" s="7" customFormat="1" x14ac:dyDescent="0.25"/>
    <row r="770" s="7" customFormat="1" x14ac:dyDescent="0.25"/>
    <row r="771" s="7" customFormat="1" x14ac:dyDescent="0.25"/>
    <row r="772" s="7" customFormat="1" x14ac:dyDescent="0.25"/>
    <row r="773" s="7" customFormat="1" x14ac:dyDescent="0.25"/>
    <row r="774" s="7" customFormat="1" x14ac:dyDescent="0.25"/>
    <row r="775" s="7" customFormat="1" x14ac:dyDescent="0.25"/>
    <row r="776" s="7" customFormat="1" x14ac:dyDescent="0.25"/>
    <row r="777" s="7" customFormat="1" x14ac:dyDescent="0.25"/>
    <row r="778" s="7" customFormat="1" x14ac:dyDescent="0.25"/>
    <row r="779" s="7" customFormat="1" x14ac:dyDescent="0.25"/>
    <row r="780" s="7" customFormat="1" x14ac:dyDescent="0.25"/>
    <row r="781" s="7" customFormat="1" x14ac:dyDescent="0.25"/>
    <row r="782" s="7" customFormat="1" x14ac:dyDescent="0.25"/>
    <row r="783" s="7" customFormat="1" x14ac:dyDescent="0.25"/>
    <row r="784" s="7" customFormat="1" x14ac:dyDescent="0.25"/>
    <row r="785" s="7" customFormat="1" x14ac:dyDescent="0.25"/>
    <row r="786" s="7" customFormat="1" x14ac:dyDescent="0.25"/>
    <row r="787" s="7" customFormat="1" x14ac:dyDescent="0.25"/>
    <row r="788" s="7" customFormat="1" x14ac:dyDescent="0.25"/>
    <row r="789" s="7" customFormat="1" x14ac:dyDescent="0.25"/>
    <row r="790" s="7" customFormat="1" x14ac:dyDescent="0.25"/>
    <row r="791" s="7" customFormat="1" x14ac:dyDescent="0.25"/>
    <row r="792" s="7" customFormat="1" x14ac:dyDescent="0.25"/>
    <row r="793" s="7" customFormat="1" x14ac:dyDescent="0.25"/>
    <row r="794" s="7" customFormat="1" x14ac:dyDescent="0.25"/>
    <row r="795" s="7" customFormat="1" x14ac:dyDescent="0.25"/>
    <row r="796" s="7" customFormat="1" x14ac:dyDescent="0.25"/>
    <row r="797" s="7" customFormat="1" x14ac:dyDescent="0.25"/>
    <row r="798" s="7" customFormat="1" x14ac:dyDescent="0.25"/>
    <row r="799" s="7" customFormat="1" x14ac:dyDescent="0.25"/>
    <row r="800" s="7" customFormat="1" x14ac:dyDescent="0.25"/>
    <row r="801" s="7" customFormat="1" x14ac:dyDescent="0.25"/>
    <row r="802" s="7" customFormat="1" x14ac:dyDescent="0.25"/>
    <row r="803" s="7" customFormat="1" x14ac:dyDescent="0.25"/>
    <row r="804" s="7" customFormat="1" x14ac:dyDescent="0.25"/>
    <row r="805" s="7" customFormat="1" x14ac:dyDescent="0.25"/>
    <row r="806" s="7" customFormat="1" x14ac:dyDescent="0.25"/>
    <row r="807" s="7" customFormat="1" x14ac:dyDescent="0.25"/>
    <row r="808" s="7" customFormat="1" x14ac:dyDescent="0.25"/>
    <row r="809" s="7" customFormat="1" x14ac:dyDescent="0.25"/>
    <row r="810" s="7" customFormat="1" x14ac:dyDescent="0.25"/>
    <row r="811" s="7" customFormat="1" x14ac:dyDescent="0.25"/>
    <row r="812" s="7" customFormat="1" x14ac:dyDescent="0.25"/>
    <row r="813" s="7" customFormat="1" x14ac:dyDescent="0.25"/>
    <row r="814" s="7" customFormat="1" x14ac:dyDescent="0.25"/>
    <row r="815" s="7" customFormat="1" x14ac:dyDescent="0.25"/>
    <row r="816" s="7" customFormat="1" x14ac:dyDescent="0.25"/>
    <row r="817" s="7" customFormat="1" x14ac:dyDescent="0.25"/>
    <row r="818" s="7" customFormat="1" x14ac:dyDescent="0.25"/>
    <row r="819" s="7" customFormat="1" x14ac:dyDescent="0.25"/>
    <row r="820" s="7" customFormat="1" x14ac:dyDescent="0.25"/>
    <row r="821" s="7" customFormat="1" x14ac:dyDescent="0.25"/>
    <row r="822" s="7" customFormat="1" x14ac:dyDescent="0.25"/>
    <row r="823" s="7" customFormat="1" x14ac:dyDescent="0.25"/>
    <row r="824" s="7" customFormat="1" x14ac:dyDescent="0.25"/>
    <row r="825" s="7" customFormat="1" x14ac:dyDescent="0.25"/>
    <row r="826" s="7" customFormat="1" x14ac:dyDescent="0.25"/>
    <row r="827" s="7" customFormat="1" x14ac:dyDescent="0.25"/>
    <row r="828" s="7" customFormat="1" x14ac:dyDescent="0.25"/>
    <row r="829" s="7" customFormat="1" x14ac:dyDescent="0.25"/>
    <row r="830" s="7" customFormat="1" x14ac:dyDescent="0.25"/>
    <row r="831" s="7" customFormat="1" x14ac:dyDescent="0.25"/>
    <row r="832" s="7" customFormat="1" x14ac:dyDescent="0.25"/>
    <row r="833" s="7" customFormat="1" x14ac:dyDescent="0.25"/>
    <row r="834" s="7" customFormat="1" x14ac:dyDescent="0.25"/>
    <row r="835" s="7" customFormat="1" x14ac:dyDescent="0.25"/>
    <row r="836" s="7" customFormat="1" x14ac:dyDescent="0.25"/>
    <row r="837" s="7" customFormat="1" x14ac:dyDescent="0.25"/>
    <row r="838" s="7" customFormat="1" x14ac:dyDescent="0.25"/>
    <row r="839" s="7" customFormat="1" x14ac:dyDescent="0.25"/>
    <row r="840" s="7" customFormat="1" x14ac:dyDescent="0.25"/>
    <row r="841" s="7" customFormat="1" x14ac:dyDescent="0.25"/>
    <row r="842" s="7" customFormat="1" x14ac:dyDescent="0.25"/>
    <row r="843" s="7" customFormat="1" x14ac:dyDescent="0.25"/>
    <row r="844" s="7" customFormat="1" x14ac:dyDescent="0.25"/>
    <row r="845" s="7" customFormat="1" x14ac:dyDescent="0.25"/>
    <row r="846" s="7" customFormat="1" x14ac:dyDescent="0.25"/>
    <row r="847" s="7" customFormat="1" x14ac:dyDescent="0.25"/>
    <row r="848" s="7" customFormat="1" x14ac:dyDescent="0.25"/>
    <row r="849" s="7" customFormat="1" x14ac:dyDescent="0.25"/>
  </sheetData>
  <sheetProtection password="DD07" sheet="1" objects="1" scenarios="1"/>
  <mergeCells count="38">
    <mergeCell ref="A6:G6"/>
    <mergeCell ref="A1:G1"/>
    <mergeCell ref="A2:G2"/>
    <mergeCell ref="A3:G3"/>
    <mergeCell ref="A4:G4"/>
    <mergeCell ref="A5:G5"/>
    <mergeCell ref="B45:F45"/>
    <mergeCell ref="A7:B7"/>
    <mergeCell ref="D14:G14"/>
    <mergeCell ref="A21:G21"/>
    <mergeCell ref="A24:B24"/>
    <mergeCell ref="A32:B32"/>
    <mergeCell ref="A39:E39"/>
    <mergeCell ref="A40:E40"/>
    <mergeCell ref="A41:G41"/>
    <mergeCell ref="B42:E42"/>
    <mergeCell ref="B43:E43"/>
    <mergeCell ref="B44:F44"/>
    <mergeCell ref="A58:G58"/>
    <mergeCell ref="B46:F46"/>
    <mergeCell ref="B47:E47"/>
    <mergeCell ref="A48:G48"/>
    <mergeCell ref="B49:E49"/>
    <mergeCell ref="B50:E50"/>
    <mergeCell ref="B51:E51"/>
    <mergeCell ref="B52:E52"/>
    <mergeCell ref="B53:E53"/>
    <mergeCell ref="B54:F54"/>
    <mergeCell ref="A56:G56"/>
    <mergeCell ref="A57:G57"/>
    <mergeCell ref="A65:G65"/>
    <mergeCell ref="A66:G66"/>
    <mergeCell ref="A59:G59"/>
    <mergeCell ref="A60:G60"/>
    <mergeCell ref="A61:G61"/>
    <mergeCell ref="A62:G62"/>
    <mergeCell ref="A63:G63"/>
    <mergeCell ref="A64:G64"/>
  </mergeCells>
  <dataValidations count="14">
    <dataValidation type="whole" errorStyle="information" operator="lessThanOrEqual" allowBlank="1" showInputMessage="1" showErrorMessage="1" errorTitle="FIGYELEM!" error="Ekkora összegű (a számított adó 70%-át meghaladó) kedvezmény igénybevételére egyáltalán nem, vagy csak fejlesztési adókedvezmény esetén lehet jogosult. Ha nincs fejlesztési adókedvezménye, adjon meg alacsonyabb értéket!" sqref="G15">
      <formula1>MAX(0,G36*0.7)</formula1>
    </dataValidation>
    <dataValidation type="whole" errorStyle="information" operator="lessThanOrEqual" allowBlank="1" showInputMessage="1" showErrorMessage="1" errorTitle="FIGYELEM!" error="Ekkora összegű (a számított adó 70%-át meghaladó) kedvezmény igénybevételére egyáltalán nem, vagy csak fejlesztési adókedvezmény esetén lehet jogosult. Ha nincs fejlesztési adókedvezménye, adjon meg alacsonyabb értéket!" sqref="D15">
      <formula1>MAX(D36*0.7,0)</formula1>
    </dataValidation>
    <dataValidation type="whole" operator="lessThanOrEqual" allowBlank="1" showInputMessage="1" showErrorMessage="1" errorTitle="HIBA! ADJON MEG KISEBB ÉRTÉKET!" error="Az &quot;új beruházások&quot; értéke nem lehet több, mint a 14. sorban megadott összes beruházás értéke!" sqref="G20">
      <formula1>IF(C22="",10000000000000000,C22)</formula1>
    </dataValidation>
    <dataValidation type="whole" operator="lessThanOrEqual" allowBlank="1" showInputMessage="1" showErrorMessage="1" errorTitle="HIBA! ADJON MEG KISEBB ÉRTÉKET!" error="Az &quot;új beruházások&quot; értéke nem lehet több, mint a 14. sorban megadott összes beruházás értéke!" sqref="F20">
      <formula1>IF(C22="",10000000000000000,C22)</formula1>
    </dataValidation>
    <dataValidation type="whole" operator="lessThanOrEqual" allowBlank="1" showInputMessage="1" showErrorMessage="1" errorTitle="HIBA! ADJON MEG KISEBB ÉRTÉKET!" error="Az &quot;új beruházások&quot; értéke nem lehet több, mint a 14. sorban megadott összes beruházás értéke!" sqref="E20">
      <formula1>IF(C22="",10000000000000000,C22)</formula1>
    </dataValidation>
    <dataValidation type="whole" operator="lessThanOrEqual" allowBlank="1" showInputMessage="1" showErrorMessage="1" errorTitle="HIBA! ADJON MEG KISEBB ÉRTÉKET!" error="Az &quot;új beruházások&quot; értéke nem lehet több, mint a 14. sorban megadott összes beruházás értéke!" sqref="D20">
      <formula1>IF(C22="",10000000000000000,C22)</formula1>
    </dataValidation>
    <dataValidation type="whole" operator="lessThanOrEqual" allowBlank="1" showInputMessage="1" showErrorMessage="1" errorTitle="HIBA! ADJON MEG KISEBB ÉRTÉKET!" error="Az &quot;új beruházások&quot; értéke nem lehet több, mint a 14. sorban megadott összes beruházás értéke!" sqref="C20">
      <formula1>IF(C22="",10000000000000000,C22)</formula1>
    </dataValidation>
    <dataValidation type="whole" operator="lessThanOrEqual" allowBlank="1" showInputMessage="1" showErrorMessage="1" errorTitle="HIBA! ADJON MEG KISEBB ÉRTÉKET!" error="Ezen a soron csak a kisvállalati adóalanyiság ideje alatt keletkezett eredmény, eredménytartalék terhére fizetett osztalék összegét kell megadnia, a korábbi évek eredménytartaléka terhére fizetett osztalék összegét nem." sqref="E12">
      <formula1>D8+D38-D24-D12</formula1>
    </dataValidation>
    <dataValidation type="whole" operator="lessThanOrEqual" allowBlank="1" showInputMessage="1" showErrorMessage="1" errorTitle="HIBA! ADJON MEG KISEBB ÉRTÉKET!" error="Ezen a soron csak a kisvállalati adóalanyiság ideje alatt keletkezett eredmény, eredménytartalék terhére fizetett osztalék összegét kell megadnia, a korábbi évek eredménytartaléka terhére fizetett osztalék összegét nem." sqref="F12">
      <formula1>+E8+E38-E24+D8+D38-D24-E12-D12</formula1>
    </dataValidation>
    <dataValidation type="whole" operator="lessThanOrEqual" allowBlank="1" showInputMessage="1" showErrorMessage="1" errorTitle="HIBA! ADJON MEG KISEBB ÉRTÉKET!" error="Ezen a soron csak a kisvállalati adóalanyiság ideje alatt keletkezett eredmény, eredménytartalék terhére fizetett osztalék összegét kell megadnia, a korábbi évek eredménytartaléka terhére fizetett osztalék összegét nem." sqref="G12">
      <formula1>+E8+E38-E24+D8+D38-D24-E12-D12+F8+F38-F24-F12</formula1>
    </dataValidation>
    <dataValidation type="whole" operator="lessThanOrEqual" allowBlank="1" showInputMessage="1" showErrorMessage="1" errorTitle="HIBA! ADJON MEG KISEBB ÉRTÉKET!" error="Ezen a soron csak a kisvállalati adóalanyiság ideje alatt keletkezett eredmény, eredménytartalék terhére fizetett osztalék összegét kell megadnia, a korábbi évek eredménytartaléka terhére fizetett osztalék összegét nem." sqref="D12">
      <formula1>C8+C38-C24</formula1>
    </dataValidation>
    <dataValidation type="whole" operator="lessThanOrEqual" allowBlank="1" showInputMessage="1" showErrorMessage="1" errorTitle="HIBA! ADJON MEG KISEBB ÉRTÉKET!" error="Ha az eredménye meghaladja az 500 millió Ft-ot, akkor Ön nem jogosult KIVA választására!" sqref="C8">
      <formula1>500000000</formula1>
    </dataValidation>
    <dataValidation type="whole" operator="greaterThanOrEqual" allowBlank="1" showInputMessage="1" showErrorMessage="1" errorTitle="HIBA! ADJON MEG NAGYOBB ÉRTÉKET!" error="A beírt érték nem lehet kevesebb, mint a tárgyévi &quot;új&quot; beruházások értéke (13.sor)" sqref="C22:F22">
      <formula1>C20</formula1>
    </dataValidation>
    <dataValidation type="whole" errorStyle="information" operator="lessThanOrEqual" allowBlank="1" showInputMessage="1" showErrorMessage="1" errorTitle="FIGYELEM!" error="Ekkora összegű (a számított adó 70%-át meghaladó) kedvezmény igénybevételére egyáltalán nem, vagy csak fejlesztési adókedvezmény esetén lehet jogosult. Ha nincs fejlesztési adókedvezménye, adjon meg alacsonyabb értéket!" sqref="C15 E15 F15">
      <formula1>MAX(0,C36*0.7)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2016-07-08T10:35:07Z</dcterms:created>
  <dcterms:modified xsi:type="dcterms:W3CDTF">2016-07-08T11:35:38Z</dcterms:modified>
</cp:coreProperties>
</file>